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5" windowWidth="6075" windowHeight="6285" tabRatio="601" activeTab="31"/>
  </bookViews>
  <sheets>
    <sheet name="F108" sheetId="32" r:id="rId1"/>
    <sheet name="F112-1" sheetId="54" r:id="rId2"/>
    <sheet name="F112-2" sheetId="64" r:id="rId3"/>
    <sheet name="F263" sheetId="53" r:id="rId4"/>
    <sheet name="Debt-1" sheetId="56" r:id="rId5"/>
    <sheet name="Debt-2" sheetId="55" r:id="rId6"/>
    <sheet name="Gen-1" sheetId="15" r:id="rId7"/>
    <sheet name="Gen-2" sheetId="14" r:id="rId8"/>
    <sheet name="PTE-1" sheetId="13" r:id="rId9"/>
    <sheet name="PTE-2" sheetId="12" r:id="rId10"/>
    <sheet name="ABE-1" sheetId="40" r:id="rId11"/>
    <sheet name="ABE-2" sheetId="41" r:id="rId12"/>
    <sheet name="AdSupp-1" sheetId="42" r:id="rId13"/>
    <sheet name="AdSupp-2" sheetId="43" r:id="rId14"/>
    <sheet name="MotorCyc-1" sheetId="44" r:id="rId15"/>
    <sheet name="MotorCyc-2" sheetId="45" r:id="rId16"/>
    <sheet name="Truck-1" sheetId="46" r:id="rId17"/>
    <sheet name="Truck-2" sheetId="47" r:id="rId18"/>
    <sheet name="Auxillary" sheetId="48" r:id="rId19"/>
    <sheet name="Cap Out-1" sheetId="50" r:id="rId20"/>
    <sheet name="Cap Out-2" sheetId="63" r:id="rId21"/>
    <sheet name="B &amp; I - 1" sheetId="61" r:id="rId22"/>
    <sheet name="B &amp; I - 2" sheetId="62" r:id="rId23"/>
    <sheet name="Special Assess-1" sheetId="60" r:id="rId24"/>
    <sheet name="Special Assess-2" sheetId="66" r:id="rId25"/>
    <sheet name="No-Fund Warrant-1" sheetId="59" r:id="rId26"/>
    <sheet name="No-Fund Warrant-2" sheetId="67" r:id="rId27"/>
    <sheet name="Rev Bds" sheetId="58" r:id="rId28"/>
    <sheet name="Notice" sheetId="24" r:id="rId29"/>
    <sheet name="Sheet1" sheetId="68" r:id="rId30"/>
    <sheet name="Certificate" sheetId="51" r:id="rId31"/>
    <sheet name="Amend" sheetId="39" r:id="rId32"/>
  </sheets>
  <definedNames>
    <definedName name="_xlnm.Print_Area" localSheetId="10">'ABE-1'!$A$1:$E$42</definedName>
    <definedName name="_xlnm.Print_Area" localSheetId="11">'ABE-2'!$A$1:$E$44</definedName>
    <definedName name="_xlnm.Print_Area" localSheetId="12">'AdSupp-1'!$A$1:$E$37</definedName>
    <definedName name="_xlnm.Print_Area" localSheetId="13">'AdSupp-2'!$A$1:$E$33</definedName>
    <definedName name="_xlnm.Print_Area" localSheetId="31">Amend!$A$1:$E$48</definedName>
    <definedName name="_xlnm.Print_Area" localSheetId="18">Auxillary!$A$1:$J$38</definedName>
    <definedName name="_xlnm.Print_Area" localSheetId="21">'B &amp; I - 1'!$A$1:$E$54</definedName>
    <definedName name="_xlnm.Print_Area" localSheetId="22">'B &amp; I - 2'!$A$1:$E$54</definedName>
    <definedName name="_xlnm.Print_Area" localSheetId="19">'Cap Out-1'!$A$1:$E$56</definedName>
    <definedName name="_xlnm.Print_Area" localSheetId="20">'Cap Out-2'!$A$1:$E$54</definedName>
    <definedName name="_xlnm.Print_Area" localSheetId="30">Certificate!$A$1:$F$44</definedName>
    <definedName name="_xlnm.Print_Area" localSheetId="4">'Debt-1'!$A$1:$K$34</definedName>
    <definedName name="_xlnm.Print_Area" localSheetId="5">'Debt-2'!$A$1:$J$34</definedName>
    <definedName name="_xlnm.Print_Area" localSheetId="0">'F108'!$A$1:$G$13</definedName>
    <definedName name="_xlnm.Print_Area" localSheetId="3">'F263'!$A$1:$N$43</definedName>
    <definedName name="_xlnm.Print_Area" localSheetId="6">'Gen-1'!$A$1:$E$46</definedName>
    <definedName name="_xlnm.Print_Area" localSheetId="7">'Gen-2'!$A$1:$E$45</definedName>
    <definedName name="_xlnm.Print_Area" localSheetId="14">'MotorCyc-1'!$A$1:$E$48</definedName>
    <definedName name="_xlnm.Print_Area" localSheetId="15">'MotorCyc-2'!$A$1:$E$54</definedName>
    <definedName name="_xlnm.Print_Area" localSheetId="25">'No-Fund Warrant-1'!$A$1:$E$54</definedName>
    <definedName name="_xlnm.Print_Area" localSheetId="26">'No-Fund Warrant-2'!$A$1:$E$51</definedName>
    <definedName name="_xlnm.Print_Area" localSheetId="28">Notice!$A$1:$H$52</definedName>
    <definedName name="_xlnm.Print_Area" localSheetId="27">'Rev Bds'!$A$1:$E$50</definedName>
    <definedName name="_xlnm.Print_Area" localSheetId="23">'Special Assess-1'!$A$1:$E$54</definedName>
    <definedName name="_xlnm.Print_Area" localSheetId="24">'Special Assess-2'!$A$1:$E$54</definedName>
    <definedName name="_xlnm.Print_Area" localSheetId="16">'Truck-1'!$A$1:$E$45</definedName>
    <definedName name="_xlnm.Print_Area" localSheetId="17">'Truck-2'!$A$1:$E$54</definedName>
  </definedNames>
  <calcPr calcId="125725"/>
</workbook>
</file>

<file path=xl/calcChain.xml><?xml version="1.0" encoding="utf-8"?>
<calcChain xmlns="http://schemas.openxmlformats.org/spreadsheetml/2006/main">
  <c r="F40" i="24"/>
  <c r="F19" i="48" l="1"/>
  <c r="F18"/>
  <c r="E19" l="1"/>
  <c r="E18"/>
  <c r="E10" l="1"/>
  <c r="D30"/>
  <c r="D19"/>
  <c r="C19"/>
  <c r="C18"/>
  <c r="C18" i="43" l="1"/>
  <c r="C16" i="41" l="1"/>
  <c r="E37" i="15"/>
  <c r="E10" i="14"/>
  <c r="E14"/>
  <c r="E15"/>
  <c r="E16"/>
  <c r="E21"/>
  <c r="C34" i="64"/>
  <c r="D21" i="14" l="1"/>
  <c r="D16"/>
  <c r="D15"/>
  <c r="D12" i="15"/>
  <c r="D11"/>
  <c r="D29"/>
  <c r="D27"/>
  <c r="I10" i="55" l="1"/>
  <c r="E19" i="13" l="1"/>
  <c r="G13" i="32"/>
  <c r="A7" i="12"/>
  <c r="E20" i="58" l="1"/>
  <c r="D20"/>
  <c r="C20"/>
  <c r="E14" i="50"/>
  <c r="D14"/>
  <c r="C14"/>
  <c r="E34" i="46"/>
  <c r="D34"/>
  <c r="C34"/>
  <c r="E34" i="44"/>
  <c r="D34"/>
  <c r="C34"/>
  <c r="A2" i="64"/>
  <c r="E3" i="40"/>
  <c r="E6"/>
  <c r="D6"/>
  <c r="C6"/>
  <c r="E5"/>
  <c r="D5"/>
  <c r="C5"/>
  <c r="E4"/>
  <c r="D4"/>
  <c r="C4"/>
  <c r="D25"/>
  <c r="D31" s="1"/>
  <c r="C12"/>
  <c r="C16"/>
  <c r="C22"/>
  <c r="C37"/>
  <c r="C31"/>
  <c r="D12"/>
  <c r="D16"/>
  <c r="D22"/>
  <c r="D37"/>
  <c r="E18"/>
  <c r="E22" s="1"/>
  <c r="E37"/>
  <c r="E16"/>
  <c r="E12"/>
  <c r="D19" i="53"/>
  <c r="D15"/>
  <c r="D17"/>
  <c r="D21"/>
  <c r="D23"/>
  <c r="D25"/>
  <c r="D27"/>
  <c r="D29"/>
  <c r="H35"/>
  <c r="J35"/>
  <c r="L35"/>
  <c r="B18" i="54"/>
  <c r="G18" s="1"/>
  <c r="C18" i="41"/>
  <c r="C22"/>
  <c r="D18"/>
  <c r="D24" s="1"/>
  <c r="D23" i="24" s="1"/>
  <c r="D22" i="41"/>
  <c r="E3"/>
  <c r="E6"/>
  <c r="D6"/>
  <c r="C6"/>
  <c r="E5"/>
  <c r="D5"/>
  <c r="C5"/>
  <c r="E4"/>
  <c r="D4"/>
  <c r="C4"/>
  <c r="E18"/>
  <c r="E24" s="1"/>
  <c r="E22"/>
  <c r="C40"/>
  <c r="E3" i="42"/>
  <c r="E7"/>
  <c r="D7"/>
  <c r="C7"/>
  <c r="E6"/>
  <c r="D6"/>
  <c r="C6"/>
  <c r="E5"/>
  <c r="D5"/>
  <c r="C5"/>
  <c r="D14"/>
  <c r="E14"/>
  <c r="C14"/>
  <c r="E18"/>
  <c r="E22"/>
  <c r="E25"/>
  <c r="E31"/>
  <c r="E33" s="1"/>
  <c r="D18"/>
  <c r="D22"/>
  <c r="D25"/>
  <c r="D31"/>
  <c r="C18"/>
  <c r="C22"/>
  <c r="C25"/>
  <c r="C31"/>
  <c r="C21" i="43"/>
  <c r="C26"/>
  <c r="D21"/>
  <c r="D26"/>
  <c r="D28"/>
  <c r="D24" i="24" s="1"/>
  <c r="E3" i="43"/>
  <c r="E7"/>
  <c r="D7"/>
  <c r="C7"/>
  <c r="E6"/>
  <c r="D6"/>
  <c r="C6"/>
  <c r="E5"/>
  <c r="D5"/>
  <c r="C5"/>
  <c r="E21"/>
  <c r="E28" s="1"/>
  <c r="F24" i="24" s="1"/>
  <c r="D17" i="51" s="1"/>
  <c r="E26" i="43"/>
  <c r="J6" i="48"/>
  <c r="J5"/>
  <c r="J4"/>
  <c r="D6"/>
  <c r="C6"/>
  <c r="D5"/>
  <c r="C5"/>
  <c r="D4"/>
  <c r="C4"/>
  <c r="A3"/>
  <c r="C16"/>
  <c r="C27"/>
  <c r="C31"/>
  <c r="C33"/>
  <c r="C35" s="1"/>
  <c r="D8" s="1"/>
  <c r="D16"/>
  <c r="D27"/>
  <c r="D31"/>
  <c r="E16"/>
  <c r="F16"/>
  <c r="G16"/>
  <c r="H16"/>
  <c r="H35"/>
  <c r="I16"/>
  <c r="E27"/>
  <c r="J27" s="1"/>
  <c r="F27"/>
  <c r="F33" s="1"/>
  <c r="G27"/>
  <c r="G31"/>
  <c r="G33"/>
  <c r="G35"/>
  <c r="H27"/>
  <c r="H31"/>
  <c r="H33"/>
  <c r="I27"/>
  <c r="I31"/>
  <c r="I33"/>
  <c r="I35"/>
  <c r="J30"/>
  <c r="J29"/>
  <c r="J26"/>
  <c r="J25"/>
  <c r="J24"/>
  <c r="J23"/>
  <c r="J22"/>
  <c r="J21"/>
  <c r="J20"/>
  <c r="J19"/>
  <c r="J18"/>
  <c r="J14"/>
  <c r="J13"/>
  <c r="J12"/>
  <c r="J11"/>
  <c r="J10"/>
  <c r="E3" i="61"/>
  <c r="E7"/>
  <c r="D7"/>
  <c r="C7"/>
  <c r="E6"/>
  <c r="D6"/>
  <c r="C6"/>
  <c r="E5"/>
  <c r="D5"/>
  <c r="C5"/>
  <c r="D17"/>
  <c r="D23" s="1"/>
  <c r="D31" s="1"/>
  <c r="E12"/>
  <c r="E14" s="1"/>
  <c r="E29"/>
  <c r="D14"/>
  <c r="D29"/>
  <c r="C29"/>
  <c r="C23"/>
  <c r="C14"/>
  <c r="C31"/>
  <c r="C33"/>
  <c r="C8" i="62"/>
  <c r="C22"/>
  <c r="D8" i="61" s="1"/>
  <c r="B15" i="64"/>
  <c r="E15" s="1"/>
  <c r="C16" i="62"/>
  <c r="C20"/>
  <c r="B30" i="24"/>
  <c r="D16" i="62"/>
  <c r="D20"/>
  <c r="D30" i="24"/>
  <c r="E16" i="62"/>
  <c r="E20"/>
  <c r="E31"/>
  <c r="E3"/>
  <c r="E7"/>
  <c r="D7"/>
  <c r="C7"/>
  <c r="E6"/>
  <c r="D6"/>
  <c r="C6"/>
  <c r="E5"/>
  <c r="D5"/>
  <c r="C5"/>
  <c r="C35"/>
  <c r="E3" i="50"/>
  <c r="E7"/>
  <c r="D7"/>
  <c r="C7"/>
  <c r="E6"/>
  <c r="D6"/>
  <c r="C6"/>
  <c r="E5"/>
  <c r="D5"/>
  <c r="C5"/>
  <c r="D22"/>
  <c r="D28" s="1"/>
  <c r="E16"/>
  <c r="E19" s="1"/>
  <c r="E35"/>
  <c r="D19"/>
  <c r="D35"/>
  <c r="C35"/>
  <c r="C28"/>
  <c r="C19"/>
  <c r="C16" i="63"/>
  <c r="C20"/>
  <c r="B29" i="24"/>
  <c r="D16" i="63"/>
  <c r="D20"/>
  <c r="D29" i="24"/>
  <c r="E16" i="63"/>
  <c r="E20"/>
  <c r="E31" s="1"/>
  <c r="E7"/>
  <c r="D7"/>
  <c r="C7"/>
  <c r="E3"/>
  <c r="E6"/>
  <c r="D6"/>
  <c r="C6"/>
  <c r="E5"/>
  <c r="D5"/>
  <c r="C5"/>
  <c r="C35"/>
  <c r="D5" i="51"/>
  <c r="C3"/>
  <c r="E28" i="58"/>
  <c r="E30" s="1"/>
  <c r="F33" i="24" s="1"/>
  <c r="D27" i="51" s="1"/>
  <c r="E13" i="67"/>
  <c r="E17" s="1"/>
  <c r="E16" i="66"/>
  <c r="E20"/>
  <c r="F30" i="24"/>
  <c r="D24" i="51" s="1"/>
  <c r="E21" i="12"/>
  <c r="E25"/>
  <c r="E27"/>
  <c r="F22" i="24"/>
  <c r="D15" i="51" s="1"/>
  <c r="E21" i="45"/>
  <c r="E26"/>
  <c r="E28"/>
  <c r="F25" i="24"/>
  <c r="D18" i="51" s="1"/>
  <c r="E21" i="47"/>
  <c r="E26"/>
  <c r="E28"/>
  <c r="F26" i="24"/>
  <c r="D19" i="51" s="1"/>
  <c r="E20" i="14"/>
  <c r="E23" s="1"/>
  <c r="E25" s="1"/>
  <c r="E18"/>
  <c r="C29" i="59"/>
  <c r="C31"/>
  <c r="C33"/>
  <c r="C8" i="67"/>
  <c r="C19" s="1"/>
  <c r="D8" i="59" s="1"/>
  <c r="C23"/>
  <c r="C14"/>
  <c r="C13" i="67"/>
  <c r="C17" s="1"/>
  <c r="B32" i="24" s="1"/>
  <c r="D14" i="59"/>
  <c r="D17"/>
  <c r="D23" s="1"/>
  <c r="D31" s="1"/>
  <c r="D29"/>
  <c r="D13" i="67"/>
  <c r="D17" s="1"/>
  <c r="D32" i="24" s="1"/>
  <c r="E12" i="59"/>
  <c r="E14"/>
  <c r="E29"/>
  <c r="C32" i="67"/>
  <c r="C8" i="15"/>
  <c r="C13"/>
  <c r="C17"/>
  <c r="C24"/>
  <c r="C33"/>
  <c r="C39"/>
  <c r="C23" i="14"/>
  <c r="C18"/>
  <c r="D13" i="15"/>
  <c r="D17"/>
  <c r="D24"/>
  <c r="D33"/>
  <c r="D39"/>
  <c r="D23" i="14"/>
  <c r="D18"/>
  <c r="C18" i="54"/>
  <c r="C22" s="1"/>
  <c r="C25" s="1"/>
  <c r="E26" i="15" s="1"/>
  <c r="E17"/>
  <c r="E13" i="32"/>
  <c r="E19" i="15" s="1"/>
  <c r="E20"/>
  <c r="E39"/>
  <c r="E39" i="14"/>
  <c r="C41"/>
  <c r="C29" i="60"/>
  <c r="C31"/>
  <c r="C33"/>
  <c r="C8" i="66"/>
  <c r="C22" s="1"/>
  <c r="D8" i="60" s="1"/>
  <c r="C23"/>
  <c r="C14"/>
  <c r="C16" i="66"/>
  <c r="C20"/>
  <c r="B31" i="24"/>
  <c r="D14" i="60"/>
  <c r="D17"/>
  <c r="D23" s="1"/>
  <c r="D31" s="1"/>
  <c r="D29"/>
  <c r="D16" i="66"/>
  <c r="D20"/>
  <c r="E12" i="60"/>
  <c r="E14" s="1"/>
  <c r="E29"/>
  <c r="C35" i="66"/>
  <c r="J10" i="55"/>
  <c r="H10"/>
  <c r="A3"/>
  <c r="G3" i="54"/>
  <c r="G2"/>
  <c r="E18"/>
  <c r="E29" s="1"/>
  <c r="E32" s="1"/>
  <c r="E30" i="13" s="1"/>
  <c r="A7" i="64"/>
  <c r="F33"/>
  <c r="A29"/>
  <c r="A28"/>
  <c r="A26"/>
  <c r="A25"/>
  <c r="A24"/>
  <c r="A22"/>
  <c r="A21"/>
  <c r="A19"/>
  <c r="A17"/>
  <c r="A15"/>
  <c r="A13"/>
  <c r="A11"/>
  <c r="G3"/>
  <c r="G2"/>
  <c r="J2" i="53"/>
  <c r="J1"/>
  <c r="N35"/>
  <c r="E3" i="14"/>
  <c r="E6"/>
  <c r="E5"/>
  <c r="E4"/>
  <c r="D6"/>
  <c r="D5"/>
  <c r="D4"/>
  <c r="C6"/>
  <c r="C5"/>
  <c r="C4"/>
  <c r="E3" i="44"/>
  <c r="E7"/>
  <c r="D7"/>
  <c r="C7"/>
  <c r="E6"/>
  <c r="D6"/>
  <c r="C6"/>
  <c r="E5"/>
  <c r="D5"/>
  <c r="C5"/>
  <c r="E14"/>
  <c r="E18"/>
  <c r="E23"/>
  <c r="E26"/>
  <c r="E32"/>
  <c r="D14"/>
  <c r="D18"/>
  <c r="D23"/>
  <c r="D26"/>
  <c r="D32"/>
  <c r="C14"/>
  <c r="C18"/>
  <c r="C23"/>
  <c r="C26"/>
  <c r="C32"/>
  <c r="C21" i="45"/>
  <c r="C26"/>
  <c r="C28"/>
  <c r="C30"/>
  <c r="D8" i="44"/>
  <c r="D21" i="45"/>
  <c r="D26"/>
  <c r="D28"/>
  <c r="D30"/>
  <c r="E8" i="44"/>
  <c r="E3" i="45"/>
  <c r="E7"/>
  <c r="D7"/>
  <c r="C7"/>
  <c r="E6"/>
  <c r="D6"/>
  <c r="C6"/>
  <c r="E5"/>
  <c r="D5"/>
  <c r="C5"/>
  <c r="E3" i="59"/>
  <c r="E7"/>
  <c r="D7"/>
  <c r="C7"/>
  <c r="E6"/>
  <c r="D6"/>
  <c r="C6"/>
  <c r="E5"/>
  <c r="D5"/>
  <c r="C5"/>
  <c r="E3" i="67"/>
  <c r="E7"/>
  <c r="D7"/>
  <c r="C7"/>
  <c r="E6"/>
  <c r="D6"/>
  <c r="C6"/>
  <c r="E5"/>
  <c r="D5"/>
  <c r="C5"/>
  <c r="C34" i="24"/>
  <c r="E34"/>
  <c r="F45"/>
  <c r="D45"/>
  <c r="B45"/>
  <c r="D25"/>
  <c r="B25"/>
  <c r="D38"/>
  <c r="F38" s="1"/>
  <c r="D21" i="12"/>
  <c r="D25"/>
  <c r="D27"/>
  <c r="D22" i="24"/>
  <c r="C21" i="12"/>
  <c r="C25"/>
  <c r="C27"/>
  <c r="B22" i="24"/>
  <c r="D21" i="47"/>
  <c r="D26"/>
  <c r="D28"/>
  <c r="D26" i="24"/>
  <c r="C21" i="47"/>
  <c r="C26"/>
  <c r="C28"/>
  <c r="B26" i="24"/>
  <c r="D31"/>
  <c r="D28" i="58"/>
  <c r="D30" s="1"/>
  <c r="D33" i="24" s="1"/>
  <c r="C28" i="58"/>
  <c r="C30"/>
  <c r="B33" i="24" s="1"/>
  <c r="E3" i="58"/>
  <c r="E7"/>
  <c r="D7"/>
  <c r="C7"/>
  <c r="E6"/>
  <c r="D6"/>
  <c r="C6"/>
  <c r="E5"/>
  <c r="D5"/>
  <c r="C5"/>
  <c r="C18"/>
  <c r="C12"/>
  <c r="D12"/>
  <c r="D18"/>
  <c r="E12"/>
  <c r="E18"/>
  <c r="E3" i="60"/>
  <c r="E7"/>
  <c r="D7"/>
  <c r="C7"/>
  <c r="E6"/>
  <c r="D6"/>
  <c r="C6"/>
  <c r="E5"/>
  <c r="D5"/>
  <c r="C5"/>
  <c r="E3" i="66"/>
  <c r="E7"/>
  <c r="D7"/>
  <c r="C7"/>
  <c r="E6"/>
  <c r="D6"/>
  <c r="C6"/>
  <c r="E5"/>
  <c r="D5"/>
  <c r="C5"/>
  <c r="E32" i="46"/>
  <c r="D32"/>
  <c r="C32"/>
  <c r="E3"/>
  <c r="E7"/>
  <c r="D7"/>
  <c r="C7"/>
  <c r="E6"/>
  <c r="D6"/>
  <c r="C6"/>
  <c r="E5"/>
  <c r="D5"/>
  <c r="C5"/>
  <c r="E13"/>
  <c r="E17"/>
  <c r="E22"/>
  <c r="E25"/>
  <c r="D13"/>
  <c r="D17"/>
  <c r="D22"/>
  <c r="D25"/>
  <c r="C13"/>
  <c r="C17"/>
  <c r="C22"/>
  <c r="C25"/>
  <c r="E3" i="47"/>
  <c r="E7"/>
  <c r="D7"/>
  <c r="C7"/>
  <c r="E6"/>
  <c r="D6"/>
  <c r="C6"/>
  <c r="E5"/>
  <c r="D5"/>
  <c r="C5"/>
  <c r="C8" i="13"/>
  <c r="E2"/>
  <c r="E5"/>
  <c r="D5"/>
  <c r="C5"/>
  <c r="E4"/>
  <c r="D4"/>
  <c r="C4"/>
  <c r="E3"/>
  <c r="D3"/>
  <c r="C3"/>
  <c r="D27"/>
  <c r="D33" s="1"/>
  <c r="E20"/>
  <c r="E13"/>
  <c r="D24"/>
  <c r="C24"/>
  <c r="C13"/>
  <c r="C17"/>
  <c r="C33"/>
  <c r="C40"/>
  <c r="D13"/>
  <c r="D17"/>
  <c r="D40"/>
  <c r="E17"/>
  <c r="E24"/>
  <c r="E40"/>
  <c r="E3" i="12"/>
  <c r="E7"/>
  <c r="D7"/>
  <c r="C7"/>
  <c r="E6"/>
  <c r="D6"/>
  <c r="C6"/>
  <c r="E5"/>
  <c r="D5"/>
  <c r="C5"/>
  <c r="F31" i="24"/>
  <c r="D25" i="51" s="1"/>
  <c r="E31" i="66"/>
  <c r="E32" i="62"/>
  <c r="E33"/>
  <c r="E13" i="15"/>
  <c r="J31" i="48"/>
  <c r="E32" i="66"/>
  <c r="E33"/>
  <c r="E33" i="48" l="1"/>
  <c r="E35" s="1"/>
  <c r="F35"/>
  <c r="J16"/>
  <c r="D33"/>
  <c r="D27" i="24" s="1"/>
  <c r="B27"/>
  <c r="C28" i="43"/>
  <c r="B24" i="24" s="1"/>
  <c r="D33" i="42"/>
  <c r="F23" i="24"/>
  <c r="D16" i="51" s="1"/>
  <c r="E36" i="41"/>
  <c r="E37" s="1"/>
  <c r="E38" s="1"/>
  <c r="D39" i="40"/>
  <c r="D25" i="14"/>
  <c r="D41" i="15"/>
  <c r="C33" i="42"/>
  <c r="C24" i="41"/>
  <c r="B23" i="24" s="1"/>
  <c r="C39" i="40"/>
  <c r="C25" i="14"/>
  <c r="B21" i="24" s="1"/>
  <c r="C41" i="15"/>
  <c r="C42" s="1"/>
  <c r="C7" i="14" s="1"/>
  <c r="C29" i="54"/>
  <c r="C32" s="1"/>
  <c r="E30" i="15" s="1"/>
  <c r="G15" i="64"/>
  <c r="I15"/>
  <c r="C42" i="13"/>
  <c r="C43" s="1"/>
  <c r="C8" i="12" s="1"/>
  <c r="C29" s="1"/>
  <c r="D6" i="13" s="1"/>
  <c r="D42"/>
  <c r="C37" i="50"/>
  <c r="C15" i="64"/>
  <c r="C19" s="1"/>
  <c r="C22" s="1"/>
  <c r="E21" i="50" s="1"/>
  <c r="E25" i="63" s="1"/>
  <c r="C21" i="58"/>
  <c r="C32" s="1"/>
  <c r="D8" s="1"/>
  <c r="D21" s="1"/>
  <c r="D32" s="1"/>
  <c r="E8" s="1"/>
  <c r="E21" s="1"/>
  <c r="E32" s="1"/>
  <c r="E28" i="67"/>
  <c r="F32" i="24"/>
  <c r="D26" i="51" s="1"/>
  <c r="E32" i="63"/>
  <c r="E33" s="1"/>
  <c r="F29" i="24"/>
  <c r="D23" i="51" s="1"/>
  <c r="D37" i="50"/>
  <c r="C39"/>
  <c r="C8" i="63" s="1"/>
  <c r="C22" s="1"/>
  <c r="D8" i="50" s="1"/>
  <c r="C35" i="46"/>
  <c r="C8" i="47" s="1"/>
  <c r="C30" s="1"/>
  <c r="D8" i="46" s="1"/>
  <c r="D35" s="1"/>
  <c r="D8" i="47" s="1"/>
  <c r="D30" s="1"/>
  <c r="E8" i="46" s="1"/>
  <c r="E35" s="1"/>
  <c r="E8" i="47" s="1"/>
  <c r="E36" i="44"/>
  <c r="C36"/>
  <c r="D36"/>
  <c r="C35" i="42"/>
  <c r="C8" i="43" s="1"/>
  <c r="C40" i="40"/>
  <c r="C7" i="41" s="1"/>
  <c r="E24" i="15"/>
  <c r="D35" i="53"/>
  <c r="F17" s="1"/>
  <c r="J17" s="1"/>
  <c r="G22" i="54"/>
  <c r="G25" s="1"/>
  <c r="E24" i="40" s="1"/>
  <c r="E30" i="41" s="1"/>
  <c r="G29" i="54"/>
  <c r="G32" s="1"/>
  <c r="E28" i="40" s="1"/>
  <c r="D33" i="61"/>
  <c r="D8" i="62" s="1"/>
  <c r="D22" s="1"/>
  <c r="E8" i="61" s="1"/>
  <c r="E24" i="62" s="1"/>
  <c r="D28" i="51"/>
  <c r="E35" i="14"/>
  <c r="E36" s="1"/>
  <c r="F21" i="24"/>
  <c r="E19" i="64"/>
  <c r="E22" s="1"/>
  <c r="E16" i="61" s="1"/>
  <c r="E26" i="64"/>
  <c r="E29" s="1"/>
  <c r="E20" i="61" s="1"/>
  <c r="D33" i="59"/>
  <c r="D8" i="67" s="1"/>
  <c r="D19" s="1"/>
  <c r="E8" i="59" s="1"/>
  <c r="E30" i="14"/>
  <c r="D33" i="60"/>
  <c r="D8" i="66" s="1"/>
  <c r="D22" s="1"/>
  <c r="E8" i="60" s="1"/>
  <c r="E22" i="54"/>
  <c r="E25" s="1"/>
  <c r="E26" i="13" s="1"/>
  <c r="C26" i="14" l="1"/>
  <c r="D6" i="15" s="1"/>
  <c r="D8" s="1"/>
  <c r="J33" i="48"/>
  <c r="F27" i="24" s="1"/>
  <c r="D20" i="51" s="1"/>
  <c r="D35" i="48"/>
  <c r="J8" s="1"/>
  <c r="C30" i="43"/>
  <c r="D8" i="42" s="1"/>
  <c r="D35" s="1"/>
  <c r="D8" i="43" s="1"/>
  <c r="D30" s="1"/>
  <c r="E8" i="42" s="1"/>
  <c r="E35" s="1"/>
  <c r="E8" i="43" s="1"/>
  <c r="B34" i="24"/>
  <c r="C26" i="41"/>
  <c r="D7" i="40" s="1"/>
  <c r="D40" s="1"/>
  <c r="D7" i="41" s="1"/>
  <c r="D26" s="1"/>
  <c r="E7" i="40" s="1"/>
  <c r="E29" i="41" s="1"/>
  <c r="D21" i="24"/>
  <c r="D34" s="1"/>
  <c r="D42" i="15"/>
  <c r="D7" i="14" s="1"/>
  <c r="D26" s="1"/>
  <c r="C26" i="64"/>
  <c r="C29" s="1"/>
  <c r="E25" i="50" s="1"/>
  <c r="G19" i="64"/>
  <c r="G22" s="1"/>
  <c r="E16" i="60" s="1"/>
  <c r="E25" i="66" s="1"/>
  <c r="G26" i="64"/>
  <c r="G29" s="1"/>
  <c r="E20" i="60" s="1"/>
  <c r="I19" i="64"/>
  <c r="I22" s="1"/>
  <c r="E16" i="59" s="1"/>
  <c r="E22" i="67" s="1"/>
  <c r="I26" i="64"/>
  <c r="I29" s="1"/>
  <c r="E20" i="59" s="1"/>
  <c r="D43" i="13"/>
  <c r="D8" i="12" s="1"/>
  <c r="D29" s="1"/>
  <c r="E6" i="13" s="1"/>
  <c r="E8" s="1"/>
  <c r="D8"/>
  <c r="D39" i="50"/>
  <c r="D8" i="63" s="1"/>
  <c r="D22" s="1"/>
  <c r="E8" i="50" s="1"/>
  <c r="E24" i="63" s="1"/>
  <c r="F23" i="53"/>
  <c r="H23" s="1"/>
  <c r="E29" i="67"/>
  <c r="E30"/>
  <c r="F29" i="53"/>
  <c r="H29" s="1"/>
  <c r="F31"/>
  <c r="J31" s="1"/>
  <c r="F21"/>
  <c r="L21" s="1"/>
  <c r="F19"/>
  <c r="H19" s="1"/>
  <c r="E26" i="40" s="1"/>
  <c r="F15" i="53"/>
  <c r="L15" s="1"/>
  <c r="E31" i="15" s="1"/>
  <c r="F27" i="53"/>
  <c r="H27" s="1"/>
  <c r="F25"/>
  <c r="H25" s="1"/>
  <c r="F33"/>
  <c r="L33" s="1"/>
  <c r="L31"/>
  <c r="J23"/>
  <c r="L23"/>
  <c r="E26" i="50" s="1"/>
  <c r="H17" i="53"/>
  <c r="L17"/>
  <c r="E31" i="13" s="1"/>
  <c r="E29"/>
  <c r="E25" i="62"/>
  <c r="E37" i="14"/>
  <c r="E24" i="66"/>
  <c r="E21" i="67"/>
  <c r="D14" i="51"/>
  <c r="J35" i="48" l="1"/>
  <c r="D21" i="51"/>
  <c r="D29" s="1"/>
  <c r="F34" i="24"/>
  <c r="E6" i="15"/>
  <c r="E8" s="1"/>
  <c r="E29" i="14" s="1"/>
  <c r="H21" i="53"/>
  <c r="J27"/>
  <c r="H33"/>
  <c r="J25"/>
  <c r="E19" i="61" s="1"/>
  <c r="H15" i="53"/>
  <c r="E28" i="15" s="1"/>
  <c r="L29" i="53"/>
  <c r="E21" i="59" s="1"/>
  <c r="J21" i="53"/>
  <c r="J29"/>
  <c r="E19" i="59" s="1"/>
  <c r="L27" i="53"/>
  <c r="E21" i="60" s="1"/>
  <c r="J33" i="53"/>
  <c r="H31"/>
  <c r="L25"/>
  <c r="E21" i="61" s="1"/>
  <c r="F35" i="53"/>
  <c r="J19"/>
  <c r="L19"/>
  <c r="E29" i="40" s="1"/>
  <c r="J15" i="53"/>
  <c r="E29" i="15" s="1"/>
  <c r="E19" i="60"/>
  <c r="E24" i="50"/>
  <c r="E28" i="13"/>
  <c r="E33" s="1"/>
  <c r="E18" i="60"/>
  <c r="E23" i="50"/>
  <c r="E18" i="59"/>
  <c r="E18" i="61"/>
  <c r="E23" l="1"/>
  <c r="E31" s="1"/>
  <c r="E26" i="62" s="1"/>
  <c r="E27" s="1"/>
  <c r="E29" s="1"/>
  <c r="E34" s="1"/>
  <c r="E36" s="1"/>
  <c r="E33" i="15"/>
  <c r="E41" s="1"/>
  <c r="E42" s="1"/>
  <c r="E7" i="14" s="1"/>
  <c r="E23" i="60"/>
  <c r="E31" s="1"/>
  <c r="E33" s="1"/>
  <c r="E8" i="66" s="1"/>
  <c r="E28" i="50"/>
  <c r="E37" s="1"/>
  <c r="E26" i="63" s="1"/>
  <c r="E23" i="59"/>
  <c r="E31" s="1"/>
  <c r="E33" s="1"/>
  <c r="E8" i="67" s="1"/>
  <c r="E42" i="13"/>
  <c r="E43" s="1"/>
  <c r="E8" i="12" s="1"/>
  <c r="E27" i="40"/>
  <c r="E31" s="1"/>
  <c r="E39" s="1"/>
  <c r="E26" i="66" l="1"/>
  <c r="E27" s="1"/>
  <c r="E29" s="1"/>
  <c r="E34" s="1"/>
  <c r="E36" s="1"/>
  <c r="E33" i="61"/>
  <c r="E8" i="62" s="1"/>
  <c r="E39" i="50"/>
  <c r="E8" i="63" s="1"/>
  <c r="E40" i="40"/>
  <c r="E7" i="41" s="1"/>
  <c r="E31"/>
  <c r="E32" s="1"/>
  <c r="E31" i="14"/>
  <c r="E32" s="1"/>
  <c r="E23" i="67"/>
  <c r="E27" i="63"/>
  <c r="E29" s="1"/>
  <c r="E34" s="1"/>
  <c r="E36" s="1"/>
  <c r="G30" i="24"/>
  <c r="E35" i="62"/>
  <c r="E26" i="67" l="1"/>
  <c r="E31" s="1"/>
  <c r="E33" s="1"/>
  <c r="E32" s="1"/>
  <c r="E33" i="14"/>
  <c r="E38" s="1"/>
  <c r="E40" s="1"/>
  <c r="E42" s="1"/>
  <c r="G21" i="24" s="1"/>
  <c r="E34" i="41"/>
  <c r="E39" s="1"/>
  <c r="E41" s="1"/>
  <c r="E24" i="67"/>
  <c r="E35" i="63"/>
  <c r="G29" i="24"/>
  <c r="G31"/>
  <c r="E35" i="66"/>
  <c r="E24" i="51"/>
  <c r="G23" i="24" l="1"/>
  <c r="G35" s="1"/>
  <c r="E40" i="41"/>
  <c r="G32" i="24"/>
  <c r="E26" i="51" s="1"/>
  <c r="E41" i="14"/>
  <c r="E23" i="51"/>
  <c r="H21" i="24"/>
  <c r="E14" i="51"/>
  <c r="E25"/>
  <c r="H34" i="24" l="1"/>
  <c r="E16" i="51"/>
  <c r="E21" s="1"/>
  <c r="E28"/>
</calcChain>
</file>

<file path=xl/comments1.xml><?xml version="1.0" encoding="utf-8"?>
<comments xmlns="http://schemas.openxmlformats.org/spreadsheetml/2006/main">
  <authors>
    <author>Alan Waites</author>
  </authors>
  <commentList>
    <comment ref="D21" authorId="0">
      <text>
        <r>
          <rPr>
            <b/>
            <sz val="9"/>
            <color indexed="81"/>
            <rFont val="Tahoma"/>
            <charset val="1"/>
          </rPr>
          <t>Alan Waites:</t>
        </r>
        <r>
          <rPr>
            <sz val="9"/>
            <color indexed="81"/>
            <rFont val="Tahoma"/>
            <charset val="1"/>
          </rPr>
          <t xml:space="preserve">
Adjust $1.1 MM to recognize actual @  increase in cash for preliminary 6/30/12</t>
        </r>
      </text>
    </comment>
    <comment ref="D26" authorId="0">
      <text>
        <r>
          <rPr>
            <b/>
            <sz val="9"/>
            <color indexed="81"/>
            <rFont val="Tahoma"/>
            <charset val="1"/>
          </rPr>
          <t>Alan Waites:</t>
        </r>
        <r>
          <rPr>
            <sz val="9"/>
            <color indexed="81"/>
            <rFont val="Tahoma"/>
            <charset val="1"/>
          </rPr>
          <t xml:space="preserve">
Net change of $1,532,142 agrees w/ Lead Sheet file</t>
        </r>
      </text>
    </comment>
  </commentList>
</comments>
</file>

<file path=xl/comments2.xml><?xml version="1.0" encoding="utf-8"?>
<comments xmlns="http://schemas.openxmlformats.org/spreadsheetml/2006/main">
  <authors>
    <author>Alan Waites</author>
  </authors>
  <commentList>
    <comment ref="D30" authorId="0">
      <text>
        <r>
          <rPr>
            <b/>
            <sz val="9"/>
            <color indexed="81"/>
            <rFont val="Tahoma"/>
            <family val="2"/>
          </rPr>
          <t>Alan Waites:</t>
        </r>
        <r>
          <rPr>
            <sz val="9"/>
            <color indexed="81"/>
            <rFont val="Tahoma"/>
            <family val="2"/>
          </rPr>
          <t xml:space="preserve">
Adjust transfers to establish $20K opening cash balance at 7/1/12</t>
        </r>
      </text>
    </comment>
  </commentList>
</comments>
</file>

<file path=xl/comments3.xml><?xml version="1.0" encoding="utf-8"?>
<comments xmlns="http://schemas.openxmlformats.org/spreadsheetml/2006/main">
  <authors>
    <author>Alan Waites</author>
  </authors>
  <commentList>
    <comment ref="F40" authorId="0">
      <text>
        <r>
          <rPr>
            <b/>
            <sz val="9"/>
            <color indexed="81"/>
            <rFont val="Tahoma"/>
            <family val="2"/>
          </rPr>
          <t>Alan Waites:</t>
        </r>
        <r>
          <rPr>
            <sz val="9"/>
            <color indexed="81"/>
            <rFont val="Tahoma"/>
            <family val="2"/>
          </rPr>
          <t xml:space="preserve">
COP for Bedker - $455,000; 
COP for Honeywell -- $4,659,000</t>
        </r>
      </text>
    </comment>
    <comment ref="F41" authorId="0">
      <text>
        <r>
          <rPr>
            <b/>
            <sz val="9"/>
            <color indexed="81"/>
            <rFont val="Tahoma"/>
            <family val="2"/>
          </rPr>
          <t>Alan Waites:</t>
        </r>
        <r>
          <rPr>
            <sz val="9"/>
            <color indexed="81"/>
            <rFont val="Tahoma"/>
            <family val="2"/>
          </rPr>
          <t xml:space="preserve">
New Dorm, 2007 Issue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Alan Waites:</t>
        </r>
        <r>
          <rPr>
            <sz val="9"/>
            <color indexed="81"/>
            <rFont val="Tahoma"/>
            <family val="2"/>
          </rPr>
          <t xml:space="preserve">
1999 Prevost Bus; final payment</t>
        </r>
      </text>
    </comment>
  </commentList>
</comments>
</file>

<file path=xl/sharedStrings.xml><?xml version="1.0" encoding="utf-8"?>
<sst xmlns="http://schemas.openxmlformats.org/spreadsheetml/2006/main" count="1199" uniqueCount="467">
  <si>
    <t xml:space="preserve">      Transfer to Vocational</t>
  </si>
  <si>
    <t>STATE OF KANSAS</t>
  </si>
  <si>
    <t>Adopted Budget</t>
  </si>
  <si>
    <t>Actual</t>
  </si>
  <si>
    <t>Amount</t>
  </si>
  <si>
    <t>Tax</t>
  </si>
  <si>
    <t>Fund</t>
  </si>
  <si>
    <t>Rate</t>
  </si>
  <si>
    <t>be Levied</t>
  </si>
  <si>
    <t>Transfers</t>
  </si>
  <si>
    <t>General</t>
  </si>
  <si>
    <t>Amount of</t>
  </si>
  <si>
    <t>Budget Form CC-B</t>
  </si>
  <si>
    <t>CURRENT FUNDS UNRESTRICTED</t>
  </si>
  <si>
    <t>Audited</t>
  </si>
  <si>
    <t>Unaudited</t>
  </si>
  <si>
    <t>Proposed</t>
  </si>
  <si>
    <t>GENERAL FUND</t>
  </si>
  <si>
    <t>Line</t>
  </si>
  <si>
    <t>Budget</t>
  </si>
  <si>
    <t>REVENUES</t>
  </si>
  <si>
    <t xml:space="preserve">   Student Sources:</t>
  </si>
  <si>
    <t xml:space="preserve">    Total Student Income</t>
  </si>
  <si>
    <t xml:space="preserve">   Federal Sources:</t>
  </si>
  <si>
    <t xml:space="preserve">      Federal Grants</t>
  </si>
  <si>
    <t xml:space="preserve">      Other Federal Income</t>
  </si>
  <si>
    <t xml:space="preserve">    Total Federal Income</t>
  </si>
  <si>
    <t xml:space="preserve">   State Sources:</t>
  </si>
  <si>
    <t xml:space="preserve">      LAVTR</t>
  </si>
  <si>
    <t xml:space="preserve">      State Grants and Contracts</t>
  </si>
  <si>
    <t xml:space="preserve">      State Retirement Contributions**</t>
  </si>
  <si>
    <t xml:space="preserve">      Other State Income</t>
  </si>
  <si>
    <t xml:space="preserve">    Total State Income</t>
  </si>
  <si>
    <t xml:space="preserve">   Local Sources:</t>
  </si>
  <si>
    <t xml:space="preserve">      Prior Year Ad Valorem Property Tax</t>
  </si>
  <si>
    <t xml:space="preserve">      Current Year Ad Valorem Property Tax</t>
  </si>
  <si>
    <t xml:space="preserve">      Motor Vehicle Tax</t>
  </si>
  <si>
    <t xml:space="preserve">      Recreational Vehicle Tax</t>
  </si>
  <si>
    <t xml:space="preserve">      Delinquent Tax</t>
  </si>
  <si>
    <t xml:space="preserve">      In Lieu of Tax -IRB</t>
  </si>
  <si>
    <t xml:space="preserve">      Other Local Income</t>
  </si>
  <si>
    <t xml:space="preserve">    Total Local Income</t>
  </si>
  <si>
    <t xml:space="preserve">   Other Sources:</t>
  </si>
  <si>
    <t xml:space="preserve">      Gifts</t>
  </si>
  <si>
    <t xml:space="preserve">      Interest</t>
  </si>
  <si>
    <t xml:space="preserve">      All Other Income</t>
  </si>
  <si>
    <t xml:space="preserve">      Cancellation of Prior Yr Encumbrances</t>
  </si>
  <si>
    <t xml:space="preserve">    Total Other Income</t>
  </si>
  <si>
    <t xml:space="preserve">  TOTAL REVENUES</t>
  </si>
  <si>
    <t>TOTAL RESOURCES AVAILABLE (3 + 60)</t>
  </si>
  <si>
    <t>**Optional – if revenue is shown, expenditures must be included.</t>
  </si>
  <si>
    <t>TOTAL RESOURCES AVAILABLE</t>
  </si>
  <si>
    <t>EXPENDITURES</t>
  </si>
  <si>
    <t xml:space="preserve">   Education and General:</t>
  </si>
  <si>
    <t xml:space="preserve">      Instruction</t>
  </si>
  <si>
    <t xml:space="preserve">      Research</t>
  </si>
  <si>
    <t xml:space="preserve">      Public Service</t>
  </si>
  <si>
    <t xml:space="preserve">      Academic Support</t>
  </si>
  <si>
    <t xml:space="preserve">      Student Services</t>
  </si>
  <si>
    <t xml:space="preserve">      Institutional Support</t>
  </si>
  <si>
    <t xml:space="preserve">      Operation and Maintenance</t>
  </si>
  <si>
    <t xml:space="preserve">      Scholarships</t>
  </si>
  <si>
    <t xml:space="preserve">    TOTAL EXPENDITURES</t>
  </si>
  <si>
    <t>TRANSFERS</t>
  </si>
  <si>
    <t xml:space="preserve">      Non-mandatory Transfers</t>
  </si>
  <si>
    <t xml:space="preserve">    TOTAL TRANSFERS</t>
  </si>
  <si>
    <t>TOTAL EXPENDITURES &amp;</t>
  </si>
  <si>
    <t>TRANSFERS (79 + 89)</t>
  </si>
  <si>
    <t>UNENCUMBERED CASH BAL JUNE 30 (62 - 90)</t>
  </si>
  <si>
    <t xml:space="preserve">    Tax in Process (40)</t>
  </si>
  <si>
    <t>TOTAL RESOURCES (94 thru 97)</t>
  </si>
  <si>
    <t>Total Expenditures &amp; Transfers (90)</t>
  </si>
  <si>
    <t xml:space="preserve">    6 Month Expenditures (50% of 99)*</t>
  </si>
  <si>
    <t xml:space="preserve">    Total 18 Month Expenditures (99 + 100)</t>
  </si>
  <si>
    <t>Budget Form CC-C</t>
  </si>
  <si>
    <t>UNENCUMBERED CASH BALANCE JULY 1</t>
  </si>
  <si>
    <t>*Recommended</t>
  </si>
  <si>
    <t>xxxxxxxxxx</t>
  </si>
  <si>
    <t>NOTICE OF PUBLIC HEARING</t>
  </si>
  <si>
    <t>BUDGET SUMMARY</t>
  </si>
  <si>
    <t>is subject to slight change depending on final assessed valuation.</t>
  </si>
  <si>
    <t xml:space="preserve">Actual </t>
  </si>
  <si>
    <t>Est.</t>
  </si>
  <si>
    <t>Expend. &amp;</t>
  </si>
  <si>
    <t xml:space="preserve">Tax </t>
  </si>
  <si>
    <t>Rate*</t>
  </si>
  <si>
    <t xml:space="preserve">   General Fund</t>
  </si>
  <si>
    <t xml:space="preserve">   Adult Education</t>
  </si>
  <si>
    <t xml:space="preserve">   Motorcycle Driver</t>
  </si>
  <si>
    <t xml:space="preserve">   Auxiliary Enterprise</t>
  </si>
  <si>
    <t>Plant Funds</t>
  </si>
  <si>
    <t xml:space="preserve">   Bond and Interest</t>
  </si>
  <si>
    <t xml:space="preserve">   No Fund Warrants</t>
  </si>
  <si>
    <t xml:space="preserve">   Revenue Bonds</t>
  </si>
  <si>
    <t>Total All Funds</t>
  </si>
  <si>
    <t>Total Tax Levied</t>
  </si>
  <si>
    <t>Assessed Valuation</t>
  </si>
  <si>
    <t>Outstanding Indebtedness, July 1</t>
  </si>
  <si>
    <t>G.O. Bonds</t>
  </si>
  <si>
    <t>Capital Outlay Bonds</t>
  </si>
  <si>
    <t>Revenue Bonds</t>
  </si>
  <si>
    <t>No-Fund Warrants</t>
  </si>
  <si>
    <t>Temporary Notes</t>
  </si>
  <si>
    <t>Lease Purchase Principal</t>
  </si>
  <si>
    <t xml:space="preserve">   Total</t>
  </si>
  <si>
    <t>*Tax Rates are expressed in mills.</t>
  </si>
  <si>
    <t>PAGE 1</t>
  </si>
  <si>
    <t>County</t>
  </si>
  <si>
    <t>FORM 108</t>
  </si>
  <si>
    <t>PAGE 2</t>
  </si>
  <si>
    <t>ADJUSTED UNENCUMBERED CASH BALANCE, JULY 1</t>
  </si>
  <si>
    <t>xxxxxxxx</t>
  </si>
  <si>
    <t>xxxxxxxxx</t>
  </si>
  <si>
    <t xml:space="preserve">     Transfer from General Fund</t>
  </si>
  <si>
    <t>xxx</t>
  </si>
  <si>
    <t xml:space="preserve">    6 Month Resources (50% of 96)*</t>
  </si>
  <si>
    <t xml:space="preserve">* 50% is the recommeded amount for the 6 month allocation on lines 97 and 100. The actual amount or </t>
  </si>
  <si>
    <t xml:space="preserve">   percentage used is discretionary for each community college.</t>
  </si>
  <si>
    <t xml:space="preserve">    Tax Required Prior to Operating Grant (101- 98)</t>
  </si>
  <si>
    <t xml:space="preserve">    Tax Required (102 - 103)</t>
  </si>
  <si>
    <t xml:space="preserve">    Taxes Levied (104 + 105)</t>
  </si>
  <si>
    <t>TAX COMPUTATION</t>
  </si>
  <si>
    <t>Budget Form Amend</t>
  </si>
  <si>
    <t>BUDGET AMENDMENT INSTRUCTIONS</t>
  </si>
  <si>
    <t>Budget amendments as authorized by K.S.A. 79-2929a are permitted to increase the original</t>
  </si>
  <si>
    <t>AMENDMENT PROCEDURES</t>
  </si>
  <si>
    <t xml:space="preserve">     only those funds being amended.  At least ten days must elapse between Steps 1 and 2.</t>
  </si>
  <si>
    <t>2.  Hold the hearing on amending the budget as scheduled in Step 1.</t>
  </si>
  <si>
    <t>3.  File two copies of the following forms with the county clerk:</t>
  </si>
  <si>
    <t xml:space="preserve">          Certificate showing only the amended funds.</t>
  </si>
  <si>
    <t xml:space="preserve">          Individual fund budget for each fund being amended.</t>
  </si>
  <si>
    <t xml:space="preserve">          Proof of publication.</t>
  </si>
  <si>
    <t xml:space="preserve">Before amending the budget, be sure it is necessary.  Certain revenue is exempt from the budget law.  </t>
  </si>
  <si>
    <t>Also, remember that a budget cannot be amended after the year is completed.  We recommend that an</t>
  </si>
  <si>
    <t>explanation be included in the heading to inform taxpayers why an amendment is necessary.</t>
  </si>
  <si>
    <t>NOTICE OF HEARING ON</t>
  </si>
  <si>
    <t>The governing body of</t>
  </si>
  <si>
    <t>will meet on the ___ day of ____________, 20____ at __.M., at</t>
  </si>
  <si>
    <t>for the purpose of hearing and answering objections of taxpayers relating to the proposed</t>
  </si>
  <si>
    <t>amended use of funds.</t>
  </si>
  <si>
    <t>Detailed budget information is available at</t>
  </si>
  <si>
    <t>and will be available at this hearing.</t>
  </si>
  <si>
    <t>SUMMARY OF AMENDMENTS</t>
  </si>
  <si>
    <t>Proposed Amendment</t>
  </si>
  <si>
    <t>Expenditures</t>
  </si>
  <si>
    <t xml:space="preserve">of Tax to </t>
  </si>
  <si>
    <t xml:space="preserve">and </t>
  </si>
  <si>
    <t>Save these instructions and one set of forms to use in case you need to amend your budget.</t>
  </si>
  <si>
    <t>Signature and Title</t>
  </si>
  <si>
    <t>Budget Form CC-D</t>
  </si>
  <si>
    <t>ADULT EDUCATION</t>
  </si>
  <si>
    <t>Tax Computation</t>
  </si>
  <si>
    <t xml:space="preserve">    Unencumbered Cash Balance (3)</t>
  </si>
  <si>
    <t xml:space="preserve">    Total Resources (60 - 40)</t>
  </si>
  <si>
    <t xml:space="preserve">    6 Month Resources (50% of 96)</t>
  </si>
  <si>
    <t xml:space="preserve">    Tax Required (101 - 98)</t>
  </si>
  <si>
    <t xml:space="preserve">    Delinquent Tax Percent</t>
  </si>
  <si>
    <t xml:space="preserve">    Taxes Levied (102 + 103)</t>
  </si>
  <si>
    <t>Budget Form CC-E</t>
  </si>
  <si>
    <t>ADULT SUPPLEMENTARY EDUCATION FUND</t>
  </si>
  <si>
    <t>Budget Form CC-G</t>
  </si>
  <si>
    <t>MOTORCYCLE DRIVER SAFETY FUND</t>
  </si>
  <si>
    <t xml:space="preserve">      Motorcycle Driver Safety</t>
  </si>
  <si>
    <t>TRUCK DRIVER TRAINING COURSE FUND</t>
  </si>
  <si>
    <t xml:space="preserve">      Truck Driver Training Course</t>
  </si>
  <si>
    <t xml:space="preserve">      Total Other Income</t>
  </si>
  <si>
    <t>UNENCUMBERED CASH</t>
  </si>
  <si>
    <t>BALANCE JULY 1</t>
  </si>
  <si>
    <t xml:space="preserve">      Student Sources</t>
  </si>
  <si>
    <t xml:space="preserve">      Federal Sources</t>
  </si>
  <si>
    <t xml:space="preserve">      Gifts and Grants</t>
  </si>
  <si>
    <t xml:space="preserve">      Sales</t>
  </si>
  <si>
    <t xml:space="preserve">      Other Income</t>
  </si>
  <si>
    <t xml:space="preserve">      Cancel of Pr Yr Enc</t>
  </si>
  <si>
    <t xml:space="preserve">      TOTAL REVENUES</t>
  </si>
  <si>
    <t xml:space="preserve">      Salaries &amp; Benefits</t>
  </si>
  <si>
    <t xml:space="preserve">      Gen Operating Exp</t>
  </si>
  <si>
    <t xml:space="preserve">      Supplies</t>
  </si>
  <si>
    <t xml:space="preserve">      Cost of Goods Sold</t>
  </si>
  <si>
    <t xml:space="preserve">      Equipment</t>
  </si>
  <si>
    <t xml:space="preserve">            ______________________</t>
  </si>
  <si>
    <t xml:space="preserve">      TOTAL EXPENDITURES</t>
  </si>
  <si>
    <t xml:space="preserve">      Mandatory Transfers</t>
  </si>
  <si>
    <t xml:space="preserve">      TOTAL TRANSFERS</t>
  </si>
  <si>
    <t>TRANSFERS (78 + 89)</t>
  </si>
  <si>
    <t>JUNE 30 (3 + 54 - 90)</t>
  </si>
  <si>
    <t>CAPITAL OUTLAY</t>
  </si>
  <si>
    <t xml:space="preserve">      Plant Equipment and Facility</t>
  </si>
  <si>
    <t xml:space="preserve">      Principal on Bonds</t>
  </si>
  <si>
    <t xml:space="preserve">      Interest and Fees</t>
  </si>
  <si>
    <t xml:space="preserve">      Payments to Reserves</t>
  </si>
  <si>
    <t xml:space="preserve">      Cash-Basis Reserve</t>
  </si>
  <si>
    <t>TOTAL EXPENDITURES &amp; TRANSFERS (79+89)</t>
  </si>
  <si>
    <t>UNENCUMBERED CASH BAL JUNE 30  (62 - 90)</t>
  </si>
  <si>
    <t xml:space="preserve">    6 month Resources  (50% of 96)</t>
  </si>
  <si>
    <t>Total Resources (94 thru 97)</t>
  </si>
  <si>
    <t>BOND AND INTEREST FUND</t>
  </si>
  <si>
    <t xml:space="preserve">    6 month Resources (50% of 96)</t>
  </si>
  <si>
    <t xml:space="preserve">    6 Month Expenditures</t>
  </si>
  <si>
    <t>SPECIAL ASSESSMENT FUNDS</t>
  </si>
  <si>
    <t>NO FUND WARRANTS FUND</t>
  </si>
  <si>
    <t>REVENUE BONDS</t>
  </si>
  <si>
    <t>CERTIFICATE</t>
  </si>
  <si>
    <t xml:space="preserve">TO THE CLERK OF  </t>
  </si>
  <si>
    <t>COUNTY, STATE OF KANSAS</t>
  </si>
  <si>
    <t>certify that:  (1) the hearing mentioned in the attached proof of publication was held; (2) after the Budget</t>
  </si>
  <si>
    <t xml:space="preserve">Hearing this budget was duly approved and adopted as the maximum expenditure for the various funds  </t>
  </si>
  <si>
    <t>TABLE OF CONTENTS:</t>
  </si>
  <si>
    <t>Adopted Budget and Financial Statements</t>
  </si>
  <si>
    <t>Page No.</t>
  </si>
  <si>
    <t>Expenditures &amp; Transfers</t>
  </si>
  <si>
    <t>County Clerk's Use Only</t>
  </si>
  <si>
    <t>Statement of Indebtedness</t>
  </si>
  <si>
    <t>Statement of Conditional Lease, etc.</t>
  </si>
  <si>
    <t>Current Funds Unrestricted:</t>
  </si>
  <si>
    <t>K.S.A.</t>
  </si>
  <si>
    <t xml:space="preserve">   General</t>
  </si>
  <si>
    <t>71-204</t>
  </si>
  <si>
    <t>71-617</t>
  </si>
  <si>
    <t xml:space="preserve">   Adult Supplementary Education</t>
  </si>
  <si>
    <t>72-4525</t>
  </si>
  <si>
    <t xml:space="preserve">   Motorcycle Driver Safety</t>
  </si>
  <si>
    <t>71-1508</t>
  </si>
  <si>
    <t xml:space="preserve">   Truck Driver Training Course</t>
  </si>
  <si>
    <t>71-1509</t>
  </si>
  <si>
    <t>Total Current Funds Unrestricted</t>
  </si>
  <si>
    <t xml:space="preserve">   Capital Outlay</t>
  </si>
  <si>
    <t>71-501</t>
  </si>
  <si>
    <t>10-113</t>
  </si>
  <si>
    <t xml:space="preserve">   Special Assessment</t>
  </si>
  <si>
    <t>Total Plant Funds</t>
  </si>
  <si>
    <t>TOTAL – ALL FUNDS</t>
  </si>
  <si>
    <t>Publication</t>
  </si>
  <si>
    <t>Final Assessed Valuation</t>
  </si>
  <si>
    <t>Municipal Accounting Use Only</t>
  </si>
  <si>
    <t>Received __________________</t>
  </si>
  <si>
    <t>Reviewed by _______________</t>
  </si>
  <si>
    <t>Follow-up:  Yes ____  No ____</t>
  </si>
  <si>
    <t>County Clerk</t>
  </si>
  <si>
    <t>Community College</t>
  </si>
  <si>
    <t>TAX IN PROCESS OF COLLECTION AND INFORMATION NEEDED</t>
  </si>
  <si>
    <t>FROM THE COUNTY TREASURER TO PREPARE COMMUNITY COLLEGE BUDGET FORMS</t>
  </si>
  <si>
    <t>FORM 112</t>
  </si>
  <si>
    <t>Adult Basic</t>
  </si>
  <si>
    <t>Education</t>
  </si>
  <si>
    <t>3.  Less:  delinquent taxes</t>
  </si>
  <si>
    <t>5.  Total Deductions (add Lines 3 + 4)</t>
  </si>
  <si>
    <t>7.  Estimated Revenue from Delinquent</t>
  </si>
  <si>
    <t xml:space="preserve">     Taxes during the next 18 months</t>
  </si>
  <si>
    <t>8.  Estimated Delinquent Tax (12 months)</t>
  </si>
  <si>
    <t xml:space="preserve">     (Line 7 x .6666)</t>
  </si>
  <si>
    <t>*These amounts are available from the County Treasurer</t>
  </si>
  <si>
    <t>Capital</t>
  </si>
  <si>
    <t>Bond and</t>
  </si>
  <si>
    <t>Outlay</t>
  </si>
  <si>
    <t>Interest</t>
  </si>
  <si>
    <t>Special</t>
  </si>
  <si>
    <t>Assessment</t>
  </si>
  <si>
    <t>Estimated Recreational</t>
  </si>
  <si>
    <t>Estimated In Lieu of Taxes</t>
  </si>
  <si>
    <t>Vehicle Property Tax</t>
  </si>
  <si>
    <t>on Industrial Revenue Bonds</t>
  </si>
  <si>
    <t>*(10)</t>
  </si>
  <si>
    <t>*(11)</t>
  </si>
  <si>
    <t xml:space="preserve">Estimated Local Ad Valorem Tax </t>
  </si>
  <si>
    <t>*(12)</t>
  </si>
  <si>
    <t>FORM 263</t>
  </si>
  <si>
    <t>Proration of Estimated Motor Vehicle Property Tax, Recreational Vehicle Property Tax,</t>
  </si>
  <si>
    <t>and In Lieu of Taxes on Industrial Revenue Bonds, and Local Ad Valorem Tax Reduction</t>
  </si>
  <si>
    <t>Percent</t>
  </si>
  <si>
    <t>Motor</t>
  </si>
  <si>
    <t>Recreational</t>
  </si>
  <si>
    <t>In Lieu</t>
  </si>
  <si>
    <t>Local</t>
  </si>
  <si>
    <t>Taxes</t>
  </si>
  <si>
    <t>of Total</t>
  </si>
  <si>
    <t>Vehicle</t>
  </si>
  <si>
    <t>of Taxes in</t>
  </si>
  <si>
    <t>Ad Valorem</t>
  </si>
  <si>
    <t>Levied</t>
  </si>
  <si>
    <t>Property</t>
  </si>
  <si>
    <t>Ind. Rev.</t>
  </si>
  <si>
    <t>Tax Reduction</t>
  </si>
  <si>
    <t>(Dollars)(a)</t>
  </si>
  <si>
    <t>Levied (b)</t>
  </si>
  <si>
    <t>Tax (d)</t>
  </si>
  <si>
    <t>Bonds (d)</t>
  </si>
  <si>
    <t>Adult Education</t>
  </si>
  <si>
    <t>Employee Benefit</t>
  </si>
  <si>
    <t>Capital Outlay</t>
  </si>
  <si>
    <t>Bond and Interest</t>
  </si>
  <si>
    <t>Special Assessment</t>
  </si>
  <si>
    <t>No Fund Warrants</t>
  </si>
  <si>
    <t>TOTAL</t>
  </si>
  <si>
    <t>(c)</t>
  </si>
  <si>
    <t>(e)</t>
  </si>
  <si>
    <t>(a)</t>
  </si>
  <si>
    <t>(b)</t>
  </si>
  <si>
    <t>Divide each fund's tax levy by total tax dollars levied.</t>
  </si>
  <si>
    <t>Should equal 100 percent.</t>
  </si>
  <si>
    <t>(d)</t>
  </si>
  <si>
    <t>(f)</t>
  </si>
  <si>
    <t>The college may place this amount in any or all levy funds.</t>
  </si>
  <si>
    <t>Budget Form CC-A</t>
  </si>
  <si>
    <t>STATEMENT OF INDEBTEDNESS</t>
  </si>
  <si>
    <t>Date</t>
  </si>
  <si>
    <t>Amount Due</t>
  </si>
  <si>
    <t>of</t>
  </si>
  <si>
    <t>Bonds</t>
  </si>
  <si>
    <t>Outstanding</t>
  </si>
  <si>
    <t>Date Due</t>
  </si>
  <si>
    <t>Purpose of Debt</t>
  </si>
  <si>
    <t>Issue</t>
  </si>
  <si>
    <t>%</t>
  </si>
  <si>
    <t>Issued</t>
  </si>
  <si>
    <t>Princ.</t>
  </si>
  <si>
    <t>Budget Form CC-A1</t>
  </si>
  <si>
    <t>STATEMENT OF CONDITIONAL LEASE, LEASE-</t>
  </si>
  <si>
    <t>PURCHASE AND CERTIFICATE OF PARTICIPATION</t>
  </si>
  <si>
    <t>Total</t>
  </si>
  <si>
    <t>Term</t>
  </si>
  <si>
    <t>Int.*</t>
  </si>
  <si>
    <t>Outright</t>
  </si>
  <si>
    <t>Other</t>
  </si>
  <si>
    <t xml:space="preserve">Principal </t>
  </si>
  <si>
    <t>Purchase</t>
  </si>
  <si>
    <t>Charges</t>
  </si>
  <si>
    <t>Financed</t>
  </si>
  <si>
    <t>Balance Due</t>
  </si>
  <si>
    <t>Payments Due</t>
  </si>
  <si>
    <t>Item/Service Purchased</t>
  </si>
  <si>
    <t>Contract</t>
  </si>
  <si>
    <t>Price</t>
  </si>
  <si>
    <t>In Contract</t>
  </si>
  <si>
    <t>(Beg. Princ)</t>
  </si>
  <si>
    <t xml:space="preserve"> </t>
  </si>
  <si>
    <t xml:space="preserve">    Delinquent Tax Estimate</t>
  </si>
  <si>
    <t xml:space="preserve">TOTAL RESOURCES AVAILABLE </t>
  </si>
  <si>
    <t>xxxxxxx</t>
  </si>
  <si>
    <t>No Fund</t>
  </si>
  <si>
    <t>Warrants</t>
  </si>
  <si>
    <t xml:space="preserve">   Adult Supp Education</t>
  </si>
  <si>
    <t xml:space="preserve">   Truck Driver Training</t>
  </si>
  <si>
    <t xml:space="preserve">Page No. </t>
  </si>
  <si>
    <t>for the purpose of answering objections of taxpayers relating to the proposed use of all funds, and the amount of</t>
  </si>
  <si>
    <t>*(9) Estimated Motor Vehicle Property Tax</t>
  </si>
  <si>
    <t xml:space="preserve">     (Include 16/20 M Truck Tax)</t>
  </si>
  <si>
    <t>* These amounts are available from the County Treasurer</t>
  </si>
  <si>
    <t>Do Not Anticipate Revenues from Motor Vehicle Property Tax, Recreational Vehicle Property Tax and In Lieu of Taxes on Ind. Rev. Bonds For New Levies Made in</t>
  </si>
  <si>
    <t>Signature and Title of Elected Official</t>
  </si>
  <si>
    <t>UNENCUMBERED CASH BAL. JULY 1</t>
  </si>
  <si>
    <t>budget for "...previously unbudgeted increases in revenue other than ad valorem property taxes."</t>
  </si>
  <si>
    <t>AUXILIARY ENTERPRISE FUNDS</t>
  </si>
  <si>
    <t>For more information, see K.S.A. 79-5111, K.S.A. 79-5a27, and K.S.A. 79-5a28</t>
  </si>
  <si>
    <t xml:space="preserve">      State Operating Grant portion for operations (Form 108)</t>
  </si>
  <si>
    <t xml:space="preserve">TOTAL EXPENDITURES &amp; </t>
  </si>
  <si>
    <t>UNENCUMBERED CASH BALANCE</t>
  </si>
  <si>
    <t>PLANT FUNDS</t>
  </si>
  <si>
    <t>(e) (f)</t>
  </si>
  <si>
    <t>Take the amount on line 11 times the calculated percentage for each fund from Column 2.</t>
  </si>
  <si>
    <t>Transfer of Fund Balances, July 1  *</t>
  </si>
  <si>
    <t xml:space="preserve">      State Retirement Contributions  **</t>
  </si>
  <si>
    <t>* Must comply with K.S.A. 79-2958.</t>
  </si>
  <si>
    <t xml:space="preserve">      Transfer from General Fund</t>
  </si>
  <si>
    <t xml:space="preserve">We the undersigned, duly elected, qualified and acting officers of </t>
  </si>
  <si>
    <t>Budgeted</t>
  </si>
  <si>
    <t>*Used arbitrage yield on the bonds.</t>
  </si>
  <si>
    <t>2010-2011</t>
  </si>
  <si>
    <t>Current Funds Unrestricted</t>
  </si>
  <si>
    <t>Estimated Delinquency Rate used in this budget</t>
  </si>
  <si>
    <t xml:space="preserve">      Tuition</t>
  </si>
  <si>
    <t xml:space="preserve">      Fees</t>
  </si>
  <si>
    <t xml:space="preserve">      (9 + 19 + 29 + 39 + 49)</t>
  </si>
  <si>
    <t xml:space="preserve">    Tax in Process (30)</t>
  </si>
  <si>
    <t xml:space="preserve">    Total Resources less tax-in-process (60 - 30)</t>
  </si>
  <si>
    <t xml:space="preserve">    Total Resources (60 - 30)</t>
  </si>
  <si>
    <t xml:space="preserve">      PEI Loan Program Income</t>
  </si>
  <si>
    <t xml:space="preserve">      (29 + 39 + 49)</t>
  </si>
  <si>
    <t xml:space="preserve">      Tax Credit Donations Income</t>
  </si>
  <si>
    <t xml:space="preserve">      (19 + 29 + 39 + 49)</t>
  </si>
  <si>
    <t>Total of expenditures anticipated to be reimbursed for PEI project(s)--should be shown on this line.</t>
  </si>
  <si>
    <t xml:space="preserve">      Transfer In</t>
  </si>
  <si>
    <t xml:space="preserve">      (39 + 49)</t>
  </si>
  <si>
    <t>TOTAL EXPENDITURES &amp; TRANSFERS (79 + 89)</t>
  </si>
  <si>
    <t xml:space="preserve">County:  </t>
  </si>
  <si>
    <t xml:space="preserve">Community College Name:  </t>
  </si>
  <si>
    <t>Form 108</t>
  </si>
  <si>
    <t>Form 112</t>
  </si>
  <si>
    <t>Budget Form CC-F</t>
  </si>
  <si>
    <t>Worksheet CC-H</t>
  </si>
  <si>
    <t>Budget Form CC-I</t>
  </si>
  <si>
    <t>Budget Form CC-J</t>
  </si>
  <si>
    <t>(Revised 5/11)</t>
  </si>
  <si>
    <t>2011-2012</t>
  </si>
  <si>
    <t>Actual Deliquency for 2009 Taxes *</t>
  </si>
  <si>
    <t>Form 263 (Revised 5/11)</t>
  </si>
  <si>
    <t>Postsecondary Tech Ed</t>
  </si>
  <si>
    <t xml:space="preserve">   Postsecondary Tech Ed</t>
  </si>
  <si>
    <t>POSTSECONDARY TECHNICAL EDUCATION</t>
  </si>
  <si>
    <t>Postsecondary</t>
  </si>
  <si>
    <t>Technical</t>
  </si>
  <si>
    <t xml:space="preserve">   Postsecondary Technical Education</t>
  </si>
  <si>
    <t xml:space="preserve">    Operating Grant Tax Relief Portion (Form 108, line 2)</t>
  </si>
  <si>
    <r>
      <t xml:space="preserve">    </t>
    </r>
    <r>
      <rPr>
        <sz val="12"/>
        <rFont val="Times New Roman"/>
        <family val="1"/>
      </rPr>
      <t xml:space="preserve">  Non-mandatory Transfers</t>
    </r>
    <r>
      <rPr>
        <b/>
        <sz val="12"/>
        <rFont val="Times New Roman"/>
        <family val="1"/>
      </rPr>
      <t xml:space="preserve"> </t>
    </r>
  </si>
  <si>
    <r>
      <t xml:space="preserve">UNENCUMBERED CASH BALANCE JULY 1 </t>
    </r>
    <r>
      <rPr>
        <b/>
        <sz val="12"/>
        <rFont val="Times New Roman"/>
        <family val="1"/>
      </rPr>
      <t>(Note 1)</t>
    </r>
  </si>
  <si>
    <r>
      <t xml:space="preserve">Transfer to General Fund </t>
    </r>
    <r>
      <rPr>
        <b/>
        <sz val="12"/>
        <rFont val="Times New Roman"/>
        <family val="1"/>
      </rPr>
      <t>(Note 2)</t>
    </r>
  </si>
  <si>
    <t>Note 1: For community colleges that maintained a Vocational Fund for YE 2011, the unencumbered cash</t>
  </si>
  <si>
    <t xml:space="preserve">            balance of that that fund at June 30, 2011 becomes the July 1, 2011 unencumbered cash balance</t>
  </si>
  <si>
    <t xml:space="preserve">            of the Postsecondary Technical Education Fund.</t>
  </si>
  <si>
    <t>Note 2: For YE 2012 a community college that had an unencumbered cash balance in its Vocational Fund</t>
  </si>
  <si>
    <t xml:space="preserve">            cash balance to the college's General Fund during YE 2012.</t>
  </si>
  <si>
    <t>PTE</t>
  </si>
  <si>
    <t>STATE FUNDING</t>
  </si>
  <si>
    <t xml:space="preserve">            at June 30, 2011 may, at that college's discrection, transfer the amount of that unencumbered</t>
  </si>
  <si>
    <t>1. Total FY 2013 Estimated State Funding (Tiered/Non-Tiered) - calculated by the Kansas Board of Regents - K.S.A. 71-614</t>
  </si>
  <si>
    <t>2. Portion of FY 2013 State Funding for tax relief</t>
  </si>
  <si>
    <t>3. Portion of FY 2013 State Funding for college operations</t>
  </si>
  <si>
    <t>2012-2013</t>
  </si>
  <si>
    <t>1.  County Treasurer Balance 6/30/12*</t>
  </si>
  <si>
    <t>2.  2011 Actual Taxes Levied*</t>
  </si>
  <si>
    <t>4.  Less:  2011 Taxes Received*</t>
  </si>
  <si>
    <t>6.  2011 taxes receivable (taxes in process</t>
  </si>
  <si>
    <t xml:space="preserve">     of collection 6/30/12) (Line 2 less Line 5)</t>
  </si>
  <si>
    <t xml:space="preserve">     (7-1-10 to 12-31-11) (Line 3 x 75%)</t>
  </si>
  <si>
    <t xml:space="preserve">      7/1/12 to 6/30/13</t>
  </si>
  <si>
    <t>7/1/12 to 6/30/13</t>
  </si>
  <si>
    <t>Reduction Fund 7/1/12 to 6/30/13</t>
  </si>
  <si>
    <t>2012 - 2013</t>
  </si>
  <si>
    <t>2011-2012 School Year Until March 2013.  For new levies made in 2012-2013 revenues will not be received until March 2014.</t>
  </si>
  <si>
    <t>Do not include taxes levied for any funds in which a budget will not be made in 2012-2013.</t>
  </si>
  <si>
    <t>These figures will come from Form 112 for the period 7/1/12 - 6/30/123</t>
  </si>
  <si>
    <t>7/1/12 - 6/30/13</t>
  </si>
  <si>
    <t>7/1/13 - 12/31/13</t>
  </si>
  <si>
    <t xml:space="preserve">    Unencumbered Cash Balance - July 1, 2010 (3)</t>
  </si>
  <si>
    <t>2011-2012 Proposed Budget</t>
  </si>
  <si>
    <t>2012-2013 BUDGET</t>
  </si>
  <si>
    <t xml:space="preserve">The Expenditures and the Amount of 2012 Tax to be Levied (as shown below) establish the maximum limits </t>
  </si>
  <si>
    <t xml:space="preserve">of the 2012-2013 budget.  The "Est. Tax Rate" in the far right column, shown for comparative purposes, </t>
  </si>
  <si>
    <t>PROPOSED BUDGET 2012-2013</t>
  </si>
  <si>
    <t>2012 Tax to</t>
  </si>
  <si>
    <t>Budget Form CC-K   2012-2013</t>
  </si>
  <si>
    <t>for the year 2012-2013; and (3) the Amount(s) of 2012 Tax to be Levied are within statutory limitations.</t>
  </si>
  <si>
    <t>2012-2013 ADOPTED BUDGET</t>
  </si>
  <si>
    <t>Amount of 2012 Tax to be Levied</t>
  </si>
  <si>
    <t>Attest:  ___________________, 2012</t>
  </si>
  <si>
    <t>AMENDING THE 2013 BUDGET</t>
  </si>
  <si>
    <t>2012-2013  Budget</t>
  </si>
  <si>
    <t>1.  Publish the Notice of Hearing on Amending the 2013 Budget, see form below.  Include</t>
  </si>
  <si>
    <t>Colby Community College</t>
  </si>
  <si>
    <t>Thomas County</t>
  </si>
  <si>
    <t>Revenue Bond</t>
  </si>
  <si>
    <t>4.5-5.375</t>
  </si>
  <si>
    <t>COP Series 2001</t>
  </si>
  <si>
    <t>13 yrs</t>
  </si>
  <si>
    <t>var</t>
  </si>
  <si>
    <t>COP Series 2011</t>
  </si>
  <si>
    <t>26 yea</t>
  </si>
  <si>
    <t>Capital Lease, 1999 Bus</t>
  </si>
  <si>
    <t>6 yrs</t>
  </si>
  <si>
    <t>N/A</t>
  </si>
  <si>
    <t>The governing body of Colby Community College, Thomas County, will meet on</t>
  </si>
  <si>
    <t>tax to be levied, and to consider amendments. Detailed budget information is available at Colby Community College</t>
  </si>
  <si>
    <t>August 13, 2012 at 7:30 AM at Thomas Hall on the Campus of Colby Community College</t>
  </si>
  <si>
    <t>Assisted by: Dr Stephen Vacik</t>
  </si>
  <si>
    <t>Colby Community College President</t>
  </si>
  <si>
    <t>Arlen Leiker</t>
  </si>
  <si>
    <t>Colby Community Board Chairman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</si>
</sst>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000"/>
    <numFmt numFmtId="165" formatCode="0.0%"/>
    <numFmt numFmtId="166" formatCode="0.0000%"/>
    <numFmt numFmtId="167" formatCode="m/yy"/>
    <numFmt numFmtId="168" formatCode="\(0\)"/>
    <numFmt numFmtId="169" formatCode="0."/>
    <numFmt numFmtId="170" formatCode="#,##0.00000_);\(#,##0.00000\)"/>
    <numFmt numFmtId="171" formatCode="0.000"/>
  </numFmts>
  <fonts count="16">
    <font>
      <sz val="12"/>
      <name val="CG Times"/>
    </font>
    <font>
      <sz val="12"/>
      <name val="CG Times"/>
    </font>
    <font>
      <sz val="12"/>
      <name val="Tms Rmn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u/>
      <sz val="12"/>
      <name val="Times New Roman"/>
      <family val="1"/>
    </font>
    <font>
      <b/>
      <sz val="12"/>
      <color indexed="1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635">
    <xf numFmtId="0" fontId="0" fillId="0" borderId="0" xfId="0"/>
    <xf numFmtId="37" fontId="3" fillId="0" borderId="0" xfId="0" applyNumberFormat="1" applyFont="1"/>
    <xf numFmtId="37" fontId="4" fillId="0" borderId="0" xfId="0" applyNumberFormat="1" applyFont="1"/>
    <xf numFmtId="37" fontId="4" fillId="0" borderId="0" xfId="0" applyNumberFormat="1" applyFont="1" applyAlignment="1">
      <alignment horizontal="right"/>
    </xf>
    <xf numFmtId="37" fontId="4" fillId="0" borderId="1" xfId="0" applyNumberFormat="1" applyFont="1" applyBorder="1"/>
    <xf numFmtId="37" fontId="4" fillId="0" borderId="1" xfId="0" applyNumberFormat="1" applyFont="1" applyBorder="1" applyAlignment="1">
      <alignment horizontal="center"/>
    </xf>
    <xf numFmtId="37" fontId="4" fillId="0" borderId="1" xfId="0" quotePrefix="1" applyNumberFormat="1" applyFont="1" applyBorder="1" applyAlignment="1">
      <alignment horizontal="center"/>
    </xf>
    <xf numFmtId="37" fontId="4" fillId="0" borderId="2" xfId="0" applyNumberFormat="1" applyFont="1" applyBorder="1"/>
    <xf numFmtId="37" fontId="4" fillId="0" borderId="2" xfId="0" applyNumberFormat="1" applyFont="1" applyBorder="1" applyAlignment="1">
      <alignment horizontal="center"/>
    </xf>
    <xf numFmtId="37" fontId="5" fillId="0" borderId="3" xfId="0" applyNumberFormat="1" applyFont="1" applyBorder="1"/>
    <xf numFmtId="37" fontId="4" fillId="0" borderId="3" xfId="0" applyNumberFormat="1" applyFont="1" applyBorder="1"/>
    <xf numFmtId="37" fontId="4" fillId="0" borderId="4" xfId="0" applyNumberFormat="1" applyFont="1" applyBorder="1"/>
    <xf numFmtId="37" fontId="4" fillId="0" borderId="5" xfId="0" applyNumberFormat="1" applyFont="1" applyBorder="1"/>
    <xf numFmtId="37" fontId="4" fillId="0" borderId="6" xfId="0" applyNumberFormat="1" applyFont="1" applyBorder="1"/>
    <xf numFmtId="37" fontId="4" fillId="0" borderId="7" xfId="0" applyNumberFormat="1" applyFont="1" applyBorder="1"/>
    <xf numFmtId="37" fontId="4" fillId="0" borderId="10" xfId="0" applyNumberFormat="1" applyFont="1" applyBorder="1"/>
    <xf numFmtId="37" fontId="4" fillId="0" borderId="11" xfId="0" applyNumberFormat="1" applyFont="1" applyBorder="1"/>
    <xf numFmtId="37" fontId="4" fillId="0" borderId="10" xfId="0" applyNumberFormat="1" applyFont="1" applyBorder="1" applyAlignment="1">
      <alignment horizontal="center"/>
    </xf>
    <xf numFmtId="37" fontId="4" fillId="0" borderId="12" xfId="0" applyNumberFormat="1" applyFont="1" applyBorder="1" applyAlignment="1">
      <alignment horizontal="center"/>
    </xf>
    <xf numFmtId="37" fontId="4" fillId="0" borderId="12" xfId="0" applyNumberFormat="1" applyFont="1" applyBorder="1"/>
    <xf numFmtId="37" fontId="5" fillId="0" borderId="11" xfId="0" applyNumberFormat="1" applyFont="1" applyBorder="1"/>
    <xf numFmtId="37" fontId="5" fillId="0" borderId="10" xfId="0" applyNumberFormat="1" applyFont="1" applyBorder="1"/>
    <xf numFmtId="37" fontId="4" fillId="0" borderId="0" xfId="0" applyNumberFormat="1" applyFont="1" applyBorder="1"/>
    <xf numFmtId="37" fontId="4" fillId="0" borderId="0" xfId="0" applyNumberFormat="1" applyFont="1" applyBorder="1" applyAlignment="1">
      <alignment horizontal="right"/>
    </xf>
    <xf numFmtId="37" fontId="4" fillId="0" borderId="14" xfId="0" applyNumberFormat="1" applyFont="1" applyBorder="1"/>
    <xf numFmtId="37" fontId="4" fillId="0" borderId="4" xfId="0" applyNumberFormat="1" applyFont="1" applyFill="1" applyBorder="1"/>
    <xf numFmtId="37" fontId="4" fillId="0" borderId="13" xfId="0" applyNumberFormat="1" applyFont="1" applyFill="1" applyBorder="1"/>
    <xf numFmtId="37" fontId="4" fillId="0" borderId="2" xfId="0" applyNumberFormat="1" applyFont="1" applyFill="1" applyBorder="1"/>
    <xf numFmtId="37" fontId="4" fillId="0" borderId="12" xfId="0" applyNumberFormat="1" applyFont="1" applyFill="1" applyBorder="1"/>
    <xf numFmtId="37" fontId="4" fillId="0" borderId="17" xfId="0" applyNumberFormat="1" applyFont="1" applyFill="1" applyBorder="1"/>
    <xf numFmtId="37" fontId="4" fillId="0" borderId="3" xfId="0" applyNumberFormat="1" applyFont="1" applyFill="1" applyBorder="1"/>
    <xf numFmtId="37" fontId="4" fillId="0" borderId="3" xfId="0" applyNumberFormat="1" applyFont="1" applyFill="1" applyBorder="1" applyAlignment="1">
      <alignment horizontal="center"/>
    </xf>
    <xf numFmtId="37" fontId="4" fillId="0" borderId="1" xfId="0" applyNumberFormat="1" applyFont="1" applyBorder="1" applyProtection="1">
      <protection locked="0"/>
    </xf>
    <xf numFmtId="37" fontId="4" fillId="0" borderId="3" xfId="0" applyNumberFormat="1" applyFont="1" applyBorder="1" applyProtection="1">
      <protection locked="0"/>
    </xf>
    <xf numFmtId="37" fontId="4" fillId="0" borderId="4" xfId="0" applyNumberFormat="1" applyFont="1" applyBorder="1" applyProtection="1">
      <protection locked="0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4" xfId="0" applyNumberFormat="1" applyFont="1" applyBorder="1" applyAlignment="1" applyProtection="1">
      <alignment horizontal="right"/>
      <protection locked="0"/>
    </xf>
    <xf numFmtId="37" fontId="4" fillId="0" borderId="0" xfId="0" applyNumberFormat="1" applyFont="1" applyProtection="1"/>
    <xf numFmtId="37" fontId="4" fillId="0" borderId="0" xfId="0" applyNumberFormat="1" applyFont="1" applyBorder="1" applyProtection="1"/>
    <xf numFmtId="37" fontId="4" fillId="0" borderId="4" xfId="0" applyNumberFormat="1" applyFont="1" applyBorder="1" applyProtection="1"/>
    <xf numFmtId="37" fontId="4" fillId="0" borderId="3" xfId="0" applyNumberFormat="1" applyFont="1" applyBorder="1" applyProtection="1"/>
    <xf numFmtId="3" fontId="4" fillId="0" borderId="0" xfId="0" applyNumberFormat="1" applyFont="1" applyBorder="1" applyProtection="1"/>
    <xf numFmtId="165" fontId="4" fillId="0" borderId="4" xfId="0" applyNumberFormat="1" applyFont="1" applyBorder="1" applyProtection="1"/>
    <xf numFmtId="37" fontId="4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right"/>
      <protection locked="0"/>
    </xf>
    <xf numFmtId="0" fontId="4" fillId="0" borderId="0" xfId="0" applyFont="1"/>
    <xf numFmtId="0" fontId="7" fillId="0" borderId="0" xfId="0" applyFont="1" applyAlignment="1" applyProtection="1">
      <alignment horizontal="centerContinuous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Continuous"/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3" fillId="0" borderId="9" xfId="0" applyFont="1" applyBorder="1" applyAlignment="1" applyProtection="1">
      <alignment horizontal="centerContinuous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Continuous"/>
      <protection locked="0"/>
    </xf>
    <xf numFmtId="0" fontId="3" fillId="0" borderId="8" xfId="0" applyFont="1" applyBorder="1" applyAlignment="1" applyProtection="1">
      <alignment horizontal="centerContinuous"/>
      <protection locked="0"/>
    </xf>
    <xf numFmtId="0" fontId="3" fillId="0" borderId="5" xfId="0" applyFont="1" applyBorder="1" applyAlignment="1" applyProtection="1">
      <alignment horizontal="centerContinuous"/>
      <protection locked="0"/>
    </xf>
    <xf numFmtId="0" fontId="3" fillId="0" borderId="11" xfId="0" applyFont="1" applyBorder="1" applyAlignment="1" applyProtection="1">
      <alignment horizontal="centerContinuous"/>
      <protection locked="0"/>
    </xf>
    <xf numFmtId="0" fontId="3" fillId="0" borderId="6" xfId="0" applyFont="1" applyBorder="1" applyAlignment="1" applyProtection="1">
      <alignment horizontal="centerContinuous"/>
      <protection locked="0"/>
    </xf>
    <xf numFmtId="0" fontId="3" fillId="0" borderId="1" xfId="0" applyFont="1" applyBorder="1" applyAlignment="1" applyProtection="1">
      <alignment horizontal="centerContinuous"/>
      <protection locked="0"/>
    </xf>
    <xf numFmtId="0" fontId="3" fillId="0" borderId="2" xfId="0" applyFont="1" applyBorder="1" applyAlignment="1" applyProtection="1">
      <alignment horizontal="centerContinuous"/>
      <protection locked="0"/>
    </xf>
    <xf numFmtId="0" fontId="3" fillId="0" borderId="3" xfId="0" applyFont="1" applyBorder="1" applyAlignment="1" applyProtection="1">
      <alignment horizontal="centerContinuous"/>
      <protection locked="0"/>
    </xf>
    <xf numFmtId="0" fontId="3" fillId="0" borderId="4" xfId="0" applyFont="1" applyBorder="1" applyProtection="1">
      <protection locked="0"/>
    </xf>
    <xf numFmtId="5" fontId="3" fillId="0" borderId="4" xfId="0" applyNumberFormat="1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0" xfId="14" applyFont="1" applyAlignment="1" applyProtection="1">
      <alignment horizontal="left"/>
    </xf>
    <xf numFmtId="0" fontId="3" fillId="0" borderId="0" xfId="14" applyFont="1" applyProtection="1"/>
    <xf numFmtId="0" fontId="3" fillId="0" borderId="0" xfId="14" applyFont="1" applyAlignment="1" applyProtection="1">
      <alignment horizontal="right"/>
    </xf>
    <xf numFmtId="0" fontId="4" fillId="0" borderId="0" xfId="0" applyFont="1" applyProtection="1"/>
    <xf numFmtId="0" fontId="7" fillId="0" borderId="0" xfId="14" applyFont="1" applyBorder="1" applyAlignment="1" applyProtection="1">
      <alignment horizontal="centerContinuous"/>
    </xf>
    <xf numFmtId="0" fontId="8" fillId="0" borderId="0" xfId="14" applyFont="1" applyBorder="1" applyAlignment="1" applyProtection="1">
      <alignment horizontal="centerContinuous"/>
    </xf>
    <xf numFmtId="0" fontId="3" fillId="0" borderId="9" xfId="14" applyFont="1" applyBorder="1" applyAlignment="1" applyProtection="1">
      <alignment horizontal="centerContinuous"/>
    </xf>
    <xf numFmtId="0" fontId="3" fillId="0" borderId="0" xfId="14" applyFont="1" applyAlignment="1" applyProtection="1">
      <alignment horizontal="centerContinuous"/>
    </xf>
    <xf numFmtId="0" fontId="4" fillId="0" borderId="9" xfId="0" applyFont="1" applyBorder="1" applyAlignment="1" applyProtection="1">
      <alignment horizontal="centerContinuous"/>
    </xf>
    <xf numFmtId="0" fontId="3" fillId="0" borderId="9" xfId="14" applyFont="1" applyBorder="1" applyAlignment="1" applyProtection="1">
      <alignment horizontal="center"/>
    </xf>
    <xf numFmtId="0" fontId="3" fillId="0" borderId="15" xfId="14" applyFont="1" applyBorder="1" applyAlignment="1" applyProtection="1">
      <alignment horizontal="centerContinuous"/>
    </xf>
    <xf numFmtId="0" fontId="4" fillId="0" borderId="0" xfId="0" applyFont="1" applyBorder="1" applyProtection="1"/>
    <xf numFmtId="0" fontId="3" fillId="0" borderId="11" xfId="14" applyFont="1" applyBorder="1" applyAlignment="1" applyProtection="1">
      <alignment horizontal="centerContinuous"/>
    </xf>
    <xf numFmtId="0" fontId="3" fillId="0" borderId="6" xfId="14" applyFont="1" applyBorder="1" applyAlignment="1" applyProtection="1">
      <alignment horizontal="centerContinuous"/>
    </xf>
    <xf numFmtId="0" fontId="3" fillId="0" borderId="13" xfId="14" applyFont="1" applyBorder="1" applyAlignment="1" applyProtection="1">
      <alignment wrapText="1"/>
    </xf>
    <xf numFmtId="0" fontId="3" fillId="0" borderId="4" xfId="14" applyFont="1" applyBorder="1" applyAlignment="1" applyProtection="1">
      <alignment horizontal="center" wrapText="1"/>
    </xf>
    <xf numFmtId="0" fontId="3" fillId="0" borderId="4" xfId="14" applyFont="1" applyBorder="1" applyAlignment="1" applyProtection="1">
      <alignment horizontal="centerContinuous" wrapText="1"/>
    </xf>
    <xf numFmtId="0" fontId="3" fillId="0" borderId="13" xfId="14" applyFont="1" applyBorder="1" applyProtection="1"/>
    <xf numFmtId="0" fontId="3" fillId="0" borderId="4" xfId="14" applyFont="1" applyBorder="1" applyAlignment="1" applyProtection="1">
      <alignment horizontal="center"/>
      <protection locked="0"/>
    </xf>
    <xf numFmtId="4" fontId="3" fillId="0" borderId="1" xfId="14" applyNumberFormat="1" applyFont="1" applyBorder="1" applyProtection="1"/>
    <xf numFmtId="0" fontId="3" fillId="0" borderId="4" xfId="14" applyFont="1" applyBorder="1" applyProtection="1"/>
    <xf numFmtId="4" fontId="3" fillId="0" borderId="2" xfId="14" applyNumberFormat="1" applyFont="1" applyBorder="1" applyProtection="1"/>
    <xf numFmtId="0" fontId="3" fillId="0" borderId="1" xfId="14" applyFont="1" applyBorder="1" applyProtection="1"/>
    <xf numFmtId="0" fontId="3" fillId="0" borderId="1" xfId="14" applyFont="1" applyBorder="1" applyAlignment="1" applyProtection="1">
      <alignment horizontal="center"/>
      <protection locked="0"/>
    </xf>
    <xf numFmtId="0" fontId="3" fillId="0" borderId="3" xfId="14" applyFont="1" applyBorder="1" applyProtection="1"/>
    <xf numFmtId="0" fontId="3" fillId="0" borderId="3" xfId="14" applyFont="1" applyBorder="1" applyAlignment="1" applyProtection="1">
      <alignment horizontal="center"/>
      <protection locked="0"/>
    </xf>
    <xf numFmtId="37" fontId="3" fillId="0" borderId="3" xfId="14" applyNumberFormat="1" applyFont="1" applyBorder="1" applyProtection="1"/>
    <xf numFmtId="4" fontId="3" fillId="0" borderId="3" xfId="14" applyNumberFormat="1" applyFont="1" applyBorder="1" applyProtection="1"/>
    <xf numFmtId="37" fontId="3" fillId="0" borderId="4" xfId="14" applyNumberFormat="1" applyFont="1" applyBorder="1" applyProtection="1"/>
    <xf numFmtId="4" fontId="3" fillId="0" borderId="4" xfId="14" applyNumberFormat="1" applyFont="1" applyBorder="1" applyProtection="1"/>
    <xf numFmtId="37" fontId="4" fillId="2" borderId="4" xfId="13" applyNumberFormat="1" applyFont="1" applyFill="1" applyBorder="1" applyAlignment="1" applyProtection="1">
      <alignment horizontal="center" vertical="top"/>
    </xf>
    <xf numFmtId="4" fontId="3" fillId="0" borderId="0" xfId="14" applyNumberFormat="1" applyFont="1" applyProtection="1"/>
    <xf numFmtId="4" fontId="3" fillId="0" borderId="0" xfId="14" applyNumberFormat="1" applyFont="1" applyBorder="1" applyProtection="1"/>
    <xf numFmtId="0" fontId="3" fillId="0" borderId="22" xfId="14" applyFont="1" applyFill="1" applyBorder="1" applyProtection="1"/>
    <xf numFmtId="0" fontId="3" fillId="0" borderId="0" xfId="14" applyFont="1" applyBorder="1" applyProtection="1"/>
    <xf numFmtId="0" fontId="3" fillId="0" borderId="23" xfId="14" applyFont="1" applyFill="1" applyBorder="1" applyProtection="1"/>
    <xf numFmtId="0" fontId="3" fillId="0" borderId="24" xfId="14" applyFont="1" applyFill="1" applyBorder="1" applyProtection="1"/>
    <xf numFmtId="0" fontId="3" fillId="0" borderId="0" xfId="14" applyFont="1" applyBorder="1" applyAlignment="1" applyProtection="1">
      <alignment vertical="top"/>
    </xf>
    <xf numFmtId="0" fontId="3" fillId="0" borderId="0" xfId="14" applyFont="1" applyBorder="1" applyAlignment="1" applyProtection="1">
      <alignment horizontal="left"/>
    </xf>
    <xf numFmtId="0" fontId="3" fillId="0" borderId="0" xfId="14" applyFont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0" fontId="3" fillId="0" borderId="0" xfId="2" applyFont="1" applyProtection="1"/>
    <xf numFmtId="0" fontId="7" fillId="0" borderId="0" xfId="2" applyFont="1" applyAlignment="1" applyProtection="1">
      <alignment horizontal="centerContinuous"/>
    </xf>
    <xf numFmtId="0" fontId="3" fillId="0" borderId="1" xfId="2" applyFont="1" applyBorder="1" applyAlignment="1" applyProtection="1">
      <alignment horizontal="centerContinuous"/>
    </xf>
    <xf numFmtId="0" fontId="3" fillId="0" borderId="10" xfId="2" applyFont="1" applyBorder="1" applyProtection="1"/>
    <xf numFmtId="0" fontId="3" fillId="0" borderId="5" xfId="2" applyFont="1" applyBorder="1" applyProtection="1"/>
    <xf numFmtId="0" fontId="3" fillId="0" borderId="10" xfId="2" applyFont="1" applyBorder="1" applyAlignment="1" applyProtection="1">
      <alignment horizontal="centerContinuous"/>
    </xf>
    <xf numFmtId="0" fontId="3" fillId="0" borderId="5" xfId="2" applyFont="1" applyBorder="1" applyAlignment="1" applyProtection="1">
      <alignment horizontal="centerContinuous"/>
    </xf>
    <xf numFmtId="0" fontId="3" fillId="0" borderId="2" xfId="2" applyFont="1" applyBorder="1" applyAlignment="1" applyProtection="1">
      <alignment horizontal="centerContinuous"/>
    </xf>
    <xf numFmtId="0" fontId="3" fillId="0" borderId="11" xfId="2" applyFont="1" applyBorder="1" applyAlignment="1" applyProtection="1">
      <alignment horizontal="centerContinuous"/>
    </xf>
    <xf numFmtId="0" fontId="3" fillId="0" borderId="6" xfId="2" applyFont="1" applyBorder="1" applyAlignment="1" applyProtection="1">
      <alignment horizontal="centerContinuous"/>
    </xf>
    <xf numFmtId="0" fontId="3" fillId="0" borderId="0" xfId="2" applyFont="1" applyAlignment="1" applyProtection="1">
      <alignment horizontal="centerContinuous"/>
    </xf>
    <xf numFmtId="0" fontId="3" fillId="0" borderId="3" xfId="2" applyFont="1" applyBorder="1" applyAlignment="1" applyProtection="1">
      <alignment horizontal="centerContinuous"/>
    </xf>
    <xf numFmtId="14" fontId="3" fillId="0" borderId="3" xfId="2" applyNumberFormat="1" applyFont="1" applyBorder="1" applyAlignment="1" applyProtection="1">
      <alignment horizontal="centerContinuous"/>
    </xf>
    <xf numFmtId="0" fontId="3" fillId="0" borderId="4" xfId="2" applyFont="1" applyBorder="1" applyAlignment="1" applyProtection="1">
      <alignment horizontal="centerContinuous"/>
    </xf>
    <xf numFmtId="0" fontId="3" fillId="0" borderId="4" xfId="2" applyFont="1" applyBorder="1" applyProtection="1">
      <protection locked="0"/>
    </xf>
    <xf numFmtId="14" fontId="3" fillId="0" borderId="4" xfId="2" applyNumberFormat="1" applyFont="1" applyBorder="1" applyProtection="1">
      <protection locked="0"/>
    </xf>
    <xf numFmtId="164" fontId="3" fillId="0" borderId="4" xfId="2" applyNumberFormat="1" applyFont="1" applyBorder="1" applyAlignment="1" applyProtection="1">
      <alignment horizontal="center"/>
      <protection locked="0"/>
    </xf>
    <xf numFmtId="3" fontId="3" fillId="0" borderId="4" xfId="2" applyNumberFormat="1" applyFont="1" applyBorder="1" applyProtection="1">
      <protection locked="0"/>
    </xf>
    <xf numFmtId="10" fontId="3" fillId="0" borderId="4" xfId="2" applyNumberFormat="1" applyFont="1" applyBorder="1" applyAlignment="1" applyProtection="1">
      <alignment horizontal="center"/>
      <protection locked="0"/>
    </xf>
    <xf numFmtId="164" fontId="3" fillId="0" borderId="4" xfId="2" applyNumberFormat="1" applyFont="1" applyBorder="1" applyProtection="1">
      <protection locked="0"/>
    </xf>
    <xf numFmtId="10" fontId="3" fillId="0" borderId="4" xfId="17" applyNumberFormat="1" applyFont="1" applyBorder="1" applyAlignment="1" applyProtection="1">
      <alignment horizontal="center"/>
      <protection locked="0"/>
    </xf>
    <xf numFmtId="0" fontId="3" fillId="0" borderId="0" xfId="3" applyFont="1" applyProtection="1"/>
    <xf numFmtId="0" fontId="3" fillId="0" borderId="0" xfId="3" applyFont="1" applyAlignment="1" applyProtection="1">
      <alignment horizontal="centerContinuous"/>
    </xf>
    <xf numFmtId="0" fontId="7" fillId="0" borderId="0" xfId="3" applyFont="1" applyAlignment="1" applyProtection="1">
      <alignment horizontal="centerContinuous"/>
    </xf>
    <xf numFmtId="0" fontId="3" fillId="0" borderId="1" xfId="3" applyFont="1" applyBorder="1" applyProtection="1"/>
    <xf numFmtId="0" fontId="3" fillId="0" borderId="1" xfId="3" applyFont="1" applyBorder="1" applyAlignment="1" applyProtection="1">
      <alignment horizontal="center"/>
    </xf>
    <xf numFmtId="0" fontId="3" fillId="0" borderId="2" xfId="3" applyFont="1" applyBorder="1" applyAlignment="1" applyProtection="1">
      <alignment horizontal="centerContinuous"/>
    </xf>
    <xf numFmtId="0" fontId="3" fillId="0" borderId="2" xfId="3" applyFont="1" applyBorder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0" fontId="3" fillId="0" borderId="3" xfId="3" applyFont="1" applyBorder="1" applyAlignment="1" applyProtection="1">
      <alignment horizontal="centerContinuous"/>
    </xf>
    <xf numFmtId="14" fontId="3" fillId="0" borderId="3" xfId="3" applyNumberFormat="1" applyFont="1" applyBorder="1" applyAlignment="1" applyProtection="1">
      <alignment horizontal="centerContinuous"/>
    </xf>
    <xf numFmtId="0" fontId="3" fillId="0" borderId="3" xfId="3" applyFont="1" applyBorder="1" applyAlignment="1" applyProtection="1">
      <alignment horizontal="center"/>
    </xf>
    <xf numFmtId="0" fontId="3" fillId="0" borderId="4" xfId="3" applyFont="1" applyBorder="1" applyProtection="1">
      <protection locked="0"/>
    </xf>
    <xf numFmtId="14" fontId="3" fillId="0" borderId="4" xfId="3" applyNumberFormat="1" applyFont="1" applyBorder="1" applyProtection="1">
      <protection locked="0"/>
    </xf>
    <xf numFmtId="164" fontId="3" fillId="0" borderId="4" xfId="3" applyNumberFormat="1" applyFont="1" applyBorder="1" applyProtection="1">
      <protection locked="0"/>
    </xf>
    <xf numFmtId="3" fontId="3" fillId="0" borderId="4" xfId="3" applyNumberFormat="1" applyFont="1" applyBorder="1" applyProtection="1">
      <protection locked="0"/>
    </xf>
    <xf numFmtId="0" fontId="4" fillId="0" borderId="0" xfId="4" applyFont="1" applyProtection="1"/>
    <xf numFmtId="0" fontId="4" fillId="0" borderId="1" xfId="4" applyFont="1" applyBorder="1" applyAlignment="1" applyProtection="1">
      <alignment horizontal="center"/>
    </xf>
    <xf numFmtId="0" fontId="4" fillId="0" borderId="2" xfId="4" applyFont="1" applyBorder="1" applyAlignment="1" applyProtection="1">
      <alignment horizontal="center"/>
    </xf>
    <xf numFmtId="0" fontId="4" fillId="0" borderId="3" xfId="4" applyFont="1" applyBorder="1" applyAlignment="1" applyProtection="1">
      <alignment horizontal="center"/>
    </xf>
    <xf numFmtId="0" fontId="4" fillId="0" borderId="4" xfId="4" applyFont="1" applyBorder="1" applyProtection="1"/>
    <xf numFmtId="0" fontId="4" fillId="0" borderId="2" xfId="4" applyFont="1" applyBorder="1" applyProtection="1"/>
    <xf numFmtId="0" fontId="4" fillId="0" borderId="4" xfId="4" applyFont="1" applyBorder="1" applyAlignment="1" applyProtection="1">
      <alignment horizontal="center"/>
    </xf>
    <xf numFmtId="0" fontId="5" fillId="0" borderId="3" xfId="4" applyFont="1" applyBorder="1" applyProtection="1"/>
    <xf numFmtId="0" fontId="4" fillId="0" borderId="1" xfId="4" applyFont="1" applyBorder="1" applyProtection="1"/>
    <xf numFmtId="0" fontId="5" fillId="0" borderId="1" xfId="4" applyFont="1" applyBorder="1" applyProtection="1"/>
    <xf numFmtId="0" fontId="4" fillId="0" borderId="3" xfId="4" applyFont="1" applyBorder="1" applyProtection="1"/>
    <xf numFmtId="0" fontId="4" fillId="0" borderId="0" xfId="4" applyFont="1" applyAlignment="1" applyProtection="1">
      <alignment horizontal="centerContinuous"/>
    </xf>
    <xf numFmtId="0" fontId="4" fillId="0" borderId="0" xfId="6" applyFont="1" applyAlignment="1" applyProtection="1">
      <alignment horizontal="centerContinuous"/>
      <protection locked="0"/>
    </xf>
    <xf numFmtId="0" fontId="4" fillId="0" borderId="0" xfId="6" applyFont="1" applyAlignment="1" applyProtection="1">
      <alignment horizontal="centerContinuous"/>
    </xf>
    <xf numFmtId="0" fontId="4" fillId="0" borderId="0" xfId="6" applyFont="1" applyAlignment="1">
      <alignment horizontal="centerContinuous"/>
    </xf>
    <xf numFmtId="0" fontId="4" fillId="0" borderId="0" xfId="0" applyFont="1" applyFill="1"/>
    <xf numFmtId="3" fontId="4" fillId="0" borderId="2" xfId="7" applyNumberFormat="1" applyFont="1" applyFill="1" applyBorder="1" applyProtection="1"/>
    <xf numFmtId="3" fontId="4" fillId="0" borderId="0" xfId="7" applyNumberFormat="1" applyFont="1" applyFill="1" applyBorder="1" applyProtection="1"/>
    <xf numFmtId="0" fontId="4" fillId="0" borderId="0" xfId="8" applyFont="1" applyProtection="1"/>
    <xf numFmtId="0" fontId="4" fillId="0" borderId="0" xfId="9" applyFont="1" applyProtection="1"/>
    <xf numFmtId="0" fontId="4" fillId="0" borderId="0" xfId="9" applyFont="1" applyAlignment="1" applyProtection="1">
      <alignment horizontal="right"/>
    </xf>
    <xf numFmtId="0" fontId="4" fillId="0" borderId="1" xfId="9" applyFont="1" applyBorder="1" applyAlignment="1" applyProtection="1">
      <alignment horizontal="center"/>
    </xf>
    <xf numFmtId="0" fontId="4" fillId="0" borderId="2" xfId="9" applyFont="1" applyBorder="1" applyAlignment="1" applyProtection="1">
      <alignment horizontal="center"/>
    </xf>
    <xf numFmtId="0" fontId="4" fillId="0" borderId="3" xfId="9" applyFont="1" applyBorder="1" applyAlignment="1" applyProtection="1">
      <alignment horizontal="center"/>
    </xf>
    <xf numFmtId="0" fontId="5" fillId="0" borderId="1" xfId="9" applyFont="1" applyBorder="1" applyProtection="1"/>
    <xf numFmtId="0" fontId="4" fillId="0" borderId="4" xfId="9" applyFont="1" applyBorder="1" applyAlignment="1" applyProtection="1">
      <alignment horizontal="center"/>
    </xf>
    <xf numFmtId="3" fontId="4" fillId="0" borderId="4" xfId="9" applyNumberFormat="1" applyFont="1" applyBorder="1" applyProtection="1"/>
    <xf numFmtId="0" fontId="4" fillId="0" borderId="1" xfId="9" applyFont="1" applyBorder="1" applyProtection="1"/>
    <xf numFmtId="3" fontId="4" fillId="0" borderId="1" xfId="9" applyNumberFormat="1" applyFont="1" applyBorder="1" applyProtection="1"/>
    <xf numFmtId="0" fontId="4" fillId="0" borderId="2" xfId="9" applyFont="1" applyBorder="1" applyProtection="1"/>
    <xf numFmtId="3" fontId="4" fillId="0" borderId="2" xfId="9" applyNumberFormat="1" applyFont="1" applyBorder="1" applyProtection="1"/>
    <xf numFmtId="3" fontId="4" fillId="0" borderId="3" xfId="9" applyNumberFormat="1" applyFont="1" applyBorder="1" applyProtection="1">
      <protection locked="0"/>
    </xf>
    <xf numFmtId="3" fontId="4" fillId="0" borderId="4" xfId="9" applyNumberFormat="1" applyFont="1" applyBorder="1" applyProtection="1">
      <protection locked="0"/>
    </xf>
    <xf numFmtId="3" fontId="4" fillId="0" borderId="1" xfId="9" applyNumberFormat="1" applyFont="1" applyBorder="1" applyProtection="1">
      <protection locked="0"/>
    </xf>
    <xf numFmtId="0" fontId="4" fillId="0" borderId="7" xfId="9" applyFont="1" applyBorder="1" applyAlignment="1" applyProtection="1">
      <alignment horizontal="center"/>
    </xf>
    <xf numFmtId="3" fontId="4" fillId="0" borderId="7" xfId="9" applyNumberFormat="1" applyFont="1" applyBorder="1" applyProtection="1"/>
    <xf numFmtId="0" fontId="5" fillId="0" borderId="3" xfId="9" applyFont="1" applyBorder="1" applyProtection="1"/>
    <xf numFmtId="3" fontId="4" fillId="0" borderId="3" xfId="9" applyNumberFormat="1" applyFont="1" applyBorder="1" applyProtection="1"/>
    <xf numFmtId="3" fontId="4" fillId="0" borderId="0" xfId="9" applyNumberFormat="1" applyFont="1" applyBorder="1" applyProtection="1"/>
    <xf numFmtId="0" fontId="5" fillId="0" borderId="2" xfId="9" applyFont="1" applyBorder="1" applyProtection="1"/>
    <xf numFmtId="3" fontId="4" fillId="0" borderId="7" xfId="9" applyNumberFormat="1" applyFont="1" applyFill="1" applyBorder="1" applyProtection="1"/>
    <xf numFmtId="0" fontId="4" fillId="0" borderId="3" xfId="9" applyFont="1" applyBorder="1" applyProtection="1"/>
    <xf numFmtId="3" fontId="4" fillId="0" borderId="6" xfId="9" applyNumberFormat="1" applyFont="1" applyBorder="1" applyProtection="1"/>
    <xf numFmtId="0" fontId="4" fillId="0" borderId="0" xfId="10" applyFont="1" applyProtection="1"/>
    <xf numFmtId="0" fontId="4" fillId="0" borderId="0" xfId="10" applyFont="1" applyAlignment="1" applyProtection="1">
      <alignment horizontal="right"/>
    </xf>
    <xf numFmtId="0" fontId="4" fillId="0" borderId="1" xfId="10" applyFont="1" applyBorder="1" applyAlignment="1" applyProtection="1">
      <alignment horizontal="center"/>
    </xf>
    <xf numFmtId="0" fontId="4" fillId="0" borderId="2" xfId="10" applyFont="1" applyBorder="1" applyAlignment="1" applyProtection="1">
      <alignment horizontal="center"/>
    </xf>
    <xf numFmtId="0" fontId="4" fillId="0" borderId="3" xfId="10" applyFont="1" applyBorder="1" applyAlignment="1" applyProtection="1">
      <alignment horizontal="center"/>
    </xf>
    <xf numFmtId="0" fontId="4" fillId="0" borderId="4" xfId="10" applyFont="1" applyBorder="1" applyProtection="1"/>
    <xf numFmtId="0" fontId="4" fillId="0" borderId="4" xfId="10" applyFont="1" applyBorder="1" applyAlignment="1" applyProtection="1">
      <alignment horizontal="center"/>
    </xf>
    <xf numFmtId="3" fontId="4" fillId="0" borderId="4" xfId="10" applyNumberFormat="1" applyFont="1" applyBorder="1" applyProtection="1">
      <protection locked="0"/>
    </xf>
    <xf numFmtId="3" fontId="4" fillId="0" borderId="4" xfId="10" applyNumberFormat="1" applyFont="1" applyBorder="1" applyProtection="1"/>
    <xf numFmtId="0" fontId="4" fillId="0" borderId="2" xfId="10" applyFont="1" applyBorder="1" applyProtection="1"/>
    <xf numFmtId="3" fontId="4" fillId="0" borderId="2" xfId="10" applyNumberFormat="1" applyFont="1" applyBorder="1" applyProtection="1"/>
    <xf numFmtId="3" fontId="4" fillId="0" borderId="3" xfId="10" applyNumberFormat="1" applyFont="1" applyBorder="1" applyProtection="1">
      <protection locked="0"/>
    </xf>
    <xf numFmtId="0" fontId="5" fillId="0" borderId="3" xfId="10" applyFont="1" applyBorder="1" applyProtection="1"/>
    <xf numFmtId="0" fontId="4" fillId="0" borderId="1" xfId="10" applyFont="1" applyBorder="1" applyProtection="1"/>
    <xf numFmtId="3" fontId="4" fillId="0" borderId="1" xfId="10" applyNumberFormat="1" applyFont="1" applyBorder="1" applyProtection="1"/>
    <xf numFmtId="0" fontId="5" fillId="0" borderId="1" xfId="10" applyFont="1" applyBorder="1" applyProtection="1"/>
    <xf numFmtId="3" fontId="4" fillId="0" borderId="3" xfId="10" applyNumberFormat="1" applyFont="1" applyBorder="1" applyProtection="1"/>
    <xf numFmtId="0" fontId="4" fillId="0" borderId="0" xfId="11" applyFont="1" applyProtection="1"/>
    <xf numFmtId="0" fontId="4" fillId="0" borderId="0" xfId="11" applyFont="1" applyAlignment="1" applyProtection="1">
      <alignment horizontal="right"/>
    </xf>
    <xf numFmtId="0" fontId="4" fillId="0" borderId="1" xfId="11" applyFont="1" applyBorder="1" applyAlignment="1" applyProtection="1">
      <alignment horizontal="center"/>
    </xf>
    <xf numFmtId="0" fontId="4" fillId="0" borderId="2" xfId="11" applyFont="1" applyBorder="1" applyAlignment="1" applyProtection="1">
      <alignment horizontal="center"/>
    </xf>
    <xf numFmtId="0" fontId="4" fillId="0" borderId="3" xfId="11" applyFont="1" applyBorder="1" applyAlignment="1" applyProtection="1">
      <alignment horizontal="center"/>
    </xf>
    <xf numFmtId="0" fontId="5" fillId="0" borderId="1" xfId="11" applyFont="1" applyBorder="1" applyProtection="1"/>
    <xf numFmtId="0" fontId="4" fillId="0" borderId="4" xfId="11" applyFont="1" applyBorder="1" applyAlignment="1" applyProtection="1">
      <alignment horizontal="center"/>
    </xf>
    <xf numFmtId="3" fontId="4" fillId="0" borderId="4" xfId="11" applyNumberFormat="1" applyFont="1" applyBorder="1" applyProtection="1"/>
    <xf numFmtId="0" fontId="4" fillId="0" borderId="1" xfId="11" applyFont="1" applyBorder="1" applyProtection="1"/>
    <xf numFmtId="3" fontId="4" fillId="0" borderId="1" xfId="11" applyNumberFormat="1" applyFont="1" applyBorder="1" applyProtection="1"/>
    <xf numFmtId="0" fontId="4" fillId="0" borderId="2" xfId="11" applyFont="1" applyBorder="1" applyProtection="1"/>
    <xf numFmtId="3" fontId="4" fillId="0" borderId="2" xfId="11" applyNumberFormat="1" applyFont="1" applyBorder="1" applyProtection="1"/>
    <xf numFmtId="3" fontId="4" fillId="0" borderId="3" xfId="11" applyNumberFormat="1" applyFont="1" applyBorder="1" applyProtection="1">
      <protection locked="0"/>
    </xf>
    <xf numFmtId="3" fontId="4" fillId="0" borderId="4" xfId="11" applyNumberFormat="1" applyFont="1" applyBorder="1" applyProtection="1">
      <protection locked="0"/>
    </xf>
    <xf numFmtId="3" fontId="4" fillId="0" borderId="1" xfId="11" applyNumberFormat="1" applyFont="1" applyBorder="1" applyProtection="1">
      <protection locked="0"/>
    </xf>
    <xf numFmtId="0" fontId="4" fillId="0" borderId="7" xfId="11" applyFont="1" applyBorder="1" applyAlignment="1" applyProtection="1">
      <alignment horizontal="center"/>
    </xf>
    <xf numFmtId="3" fontId="4" fillId="0" borderId="7" xfId="11" applyNumberFormat="1" applyFont="1" applyBorder="1" applyProtection="1"/>
    <xf numFmtId="0" fontId="5" fillId="0" borderId="3" xfId="11" applyFont="1" applyBorder="1" applyProtection="1"/>
    <xf numFmtId="3" fontId="4" fillId="0" borderId="3" xfId="11" applyNumberFormat="1" applyFont="1" applyBorder="1" applyProtection="1"/>
    <xf numFmtId="0" fontId="5" fillId="0" borderId="2" xfId="11" applyFont="1" applyBorder="1" applyProtection="1"/>
    <xf numFmtId="0" fontId="4" fillId="0" borderId="3" xfId="11" applyFont="1" applyBorder="1" applyProtection="1"/>
    <xf numFmtId="0" fontId="4" fillId="0" borderId="0" xfId="13" applyFont="1" applyAlignment="1" applyProtection="1">
      <alignment vertical="top"/>
    </xf>
    <xf numFmtId="0" fontId="4" fillId="0" borderId="0" xfId="13" applyFont="1" applyAlignment="1" applyProtection="1">
      <alignment horizontal="right" vertical="top"/>
    </xf>
    <xf numFmtId="0" fontId="4" fillId="0" borderId="1" xfId="13" applyFont="1" applyBorder="1" applyAlignment="1" applyProtection="1">
      <alignment horizontal="center" vertical="top"/>
    </xf>
    <xf numFmtId="0" fontId="4" fillId="0" borderId="2" xfId="13" applyFont="1" applyBorder="1" applyAlignment="1" applyProtection="1">
      <alignment horizontal="center" vertical="top"/>
    </xf>
    <xf numFmtId="0" fontId="4" fillId="0" borderId="3" xfId="13" applyFont="1" applyBorder="1" applyAlignment="1" applyProtection="1">
      <alignment horizontal="center" vertical="top"/>
    </xf>
    <xf numFmtId="0" fontId="5" fillId="0" borderId="4" xfId="13" applyFont="1" applyBorder="1" applyAlignment="1" applyProtection="1">
      <alignment vertical="top"/>
    </xf>
    <xf numFmtId="0" fontId="4" fillId="0" borderId="4" xfId="13" applyFont="1" applyBorder="1" applyAlignment="1" applyProtection="1">
      <alignment horizontal="center" vertical="top"/>
    </xf>
    <xf numFmtId="3" fontId="4" fillId="0" borderId="4" xfId="13" applyNumberFormat="1" applyFont="1" applyBorder="1" applyAlignment="1" applyProtection="1">
      <alignment vertical="top"/>
      <protection locked="0"/>
    </xf>
    <xf numFmtId="3" fontId="4" fillId="0" borderId="4" xfId="13" applyNumberFormat="1" applyFont="1" applyBorder="1" applyAlignment="1" applyProtection="1">
      <alignment vertical="top"/>
    </xf>
    <xf numFmtId="0" fontId="4" fillId="0" borderId="1" xfId="13" applyFont="1" applyBorder="1" applyAlignment="1" applyProtection="1">
      <alignment vertical="top"/>
    </xf>
    <xf numFmtId="3" fontId="4" fillId="0" borderId="1" xfId="13" applyNumberFormat="1" applyFont="1" applyBorder="1" applyAlignment="1" applyProtection="1">
      <alignment vertical="top"/>
    </xf>
    <xf numFmtId="0" fontId="4" fillId="0" borderId="2" xfId="13" applyFont="1" applyBorder="1" applyAlignment="1" applyProtection="1">
      <alignment vertical="top"/>
    </xf>
    <xf numFmtId="3" fontId="4" fillId="0" borderId="2" xfId="13" applyNumberFormat="1" applyFont="1" applyBorder="1" applyAlignment="1" applyProtection="1">
      <alignment vertical="top"/>
    </xf>
    <xf numFmtId="3" fontId="4" fillId="0" borderId="0" xfId="13" applyNumberFormat="1" applyFont="1" applyBorder="1" applyAlignment="1" applyProtection="1">
      <alignment vertical="top"/>
    </xf>
    <xf numFmtId="3" fontId="4" fillId="0" borderId="3" xfId="13" applyNumberFormat="1" applyFont="1" applyBorder="1" applyAlignment="1" applyProtection="1">
      <alignment vertical="top"/>
      <protection locked="0"/>
    </xf>
    <xf numFmtId="3" fontId="4" fillId="0" borderId="3" xfId="13" applyNumberFormat="1" applyFont="1" applyBorder="1" applyAlignment="1" applyProtection="1">
      <alignment vertical="top"/>
    </xf>
    <xf numFmtId="0" fontId="5" fillId="0" borderId="3" xfId="13" applyFont="1" applyBorder="1" applyAlignment="1" applyProtection="1">
      <alignment vertical="top"/>
    </xf>
    <xf numFmtId="3" fontId="4" fillId="0" borderId="0" xfId="13" applyNumberFormat="1" applyFont="1" applyAlignment="1" applyProtection="1">
      <alignment vertical="top"/>
    </xf>
    <xf numFmtId="3" fontId="4" fillId="0" borderId="0" xfId="13" applyNumberFormat="1" applyFont="1" applyAlignment="1" applyProtection="1">
      <alignment vertical="top"/>
      <protection locked="0"/>
    </xf>
    <xf numFmtId="3" fontId="4" fillId="3" borderId="4" xfId="13" applyNumberFormat="1" applyFont="1" applyFill="1" applyBorder="1" applyAlignment="1" applyProtection="1">
      <alignment vertical="top"/>
      <protection locked="0"/>
    </xf>
    <xf numFmtId="0" fontId="5" fillId="0" borderId="1" xfId="13" applyFont="1" applyBorder="1" applyAlignment="1" applyProtection="1">
      <alignment vertical="top"/>
    </xf>
    <xf numFmtId="0" fontId="5" fillId="0" borderId="2" xfId="13" applyFont="1" applyBorder="1" applyAlignment="1" applyProtection="1">
      <alignment horizontal="center" vertical="top"/>
    </xf>
    <xf numFmtId="37" fontId="4" fillId="0" borderId="3" xfId="13" applyNumberFormat="1" applyFont="1" applyBorder="1" applyAlignment="1" applyProtection="1">
      <alignment vertical="top"/>
    </xf>
    <xf numFmtId="0" fontId="5" fillId="0" borderId="2" xfId="13" applyFont="1" applyBorder="1" applyAlignment="1" applyProtection="1">
      <alignment vertical="top"/>
    </xf>
    <xf numFmtId="37" fontId="4" fillId="0" borderId="2" xfId="13" applyNumberFormat="1" applyFont="1" applyBorder="1" applyAlignment="1" applyProtection="1">
      <alignment vertical="top"/>
    </xf>
    <xf numFmtId="37" fontId="4" fillId="0" borderId="3" xfId="13" applyNumberFormat="1" applyFont="1" applyBorder="1" applyAlignment="1" applyProtection="1">
      <alignment vertical="top"/>
      <protection locked="0"/>
    </xf>
    <xf numFmtId="37" fontId="4" fillId="0" borderId="4" xfId="13" applyNumberFormat="1" applyFont="1" applyBorder="1" applyAlignment="1" applyProtection="1">
      <alignment vertical="top"/>
      <protection locked="0"/>
    </xf>
    <xf numFmtId="0" fontId="4" fillId="0" borderId="12" xfId="13" applyFont="1" applyBorder="1" applyAlignment="1" applyProtection="1">
      <alignment vertical="top"/>
    </xf>
    <xf numFmtId="37" fontId="4" fillId="0" borderId="1" xfId="13" applyNumberFormat="1" applyFont="1" applyBorder="1" applyAlignment="1" applyProtection="1">
      <alignment vertical="top"/>
    </xf>
    <xf numFmtId="0" fontId="5" fillId="0" borderId="11" xfId="13" applyFont="1" applyBorder="1" applyAlignment="1" applyProtection="1">
      <alignment vertical="top"/>
    </xf>
    <xf numFmtId="37" fontId="4" fillId="0" borderId="1" xfId="13" applyNumberFormat="1" applyFont="1" applyFill="1" applyBorder="1" applyAlignment="1" applyProtection="1">
      <alignment vertical="top"/>
    </xf>
    <xf numFmtId="0" fontId="4" fillId="0" borderId="3" xfId="13" applyFont="1" applyBorder="1" applyAlignment="1" applyProtection="1">
      <alignment vertical="top"/>
    </xf>
    <xf numFmtId="0" fontId="4" fillId="0" borderId="4" xfId="13" applyFont="1" applyBorder="1" applyAlignment="1" applyProtection="1">
      <alignment vertical="top"/>
    </xf>
    <xf numFmtId="37" fontId="4" fillId="0" borderId="4" xfId="13" applyNumberFormat="1" applyFont="1" applyBorder="1" applyAlignment="1" applyProtection="1">
      <alignment vertical="top"/>
    </xf>
    <xf numFmtId="0" fontId="4" fillId="0" borderId="0" xfId="13" applyFont="1" applyProtection="1"/>
    <xf numFmtId="37" fontId="4" fillId="0" borderId="0" xfId="13" applyNumberFormat="1" applyFont="1" applyBorder="1" applyAlignment="1" applyProtection="1">
      <alignment vertical="top"/>
    </xf>
    <xf numFmtId="37" fontId="4" fillId="0" borderId="0" xfId="13" applyNumberFormat="1" applyFont="1" applyAlignment="1" applyProtection="1">
      <alignment vertical="top"/>
    </xf>
    <xf numFmtId="37" fontId="4" fillId="0" borderId="0" xfId="13" applyNumberFormat="1" applyFont="1" applyAlignment="1" applyProtection="1">
      <alignment vertical="top"/>
      <protection locked="0"/>
    </xf>
    <xf numFmtId="37" fontId="4" fillId="3" borderId="4" xfId="13" applyNumberFormat="1" applyFont="1" applyFill="1" applyBorder="1" applyAlignment="1" applyProtection="1">
      <alignment vertical="top"/>
      <protection locked="0"/>
    </xf>
    <xf numFmtId="37" fontId="4" fillId="0" borderId="4" xfId="13" applyNumberFormat="1" applyFont="1" applyFill="1" applyBorder="1" applyAlignment="1" applyProtection="1">
      <alignment vertical="top"/>
      <protection locked="0"/>
    </xf>
    <xf numFmtId="0" fontId="5" fillId="0" borderId="0" xfId="13" applyFont="1" applyBorder="1" applyAlignment="1" applyProtection="1">
      <alignment vertical="top"/>
    </xf>
    <xf numFmtId="0" fontId="4" fillId="0" borderId="0" xfId="13" applyFont="1" applyBorder="1" applyAlignment="1" applyProtection="1">
      <alignment horizontal="center" vertical="top"/>
    </xf>
    <xf numFmtId="165" fontId="4" fillId="0" borderId="4" xfId="13" applyNumberFormat="1" applyFont="1" applyBorder="1" applyAlignment="1" applyProtection="1">
      <alignment vertical="top"/>
    </xf>
    <xf numFmtId="0" fontId="4" fillId="0" borderId="0" xfId="13" applyFont="1" applyBorder="1" applyAlignment="1" applyProtection="1">
      <alignment vertical="top"/>
    </xf>
    <xf numFmtId="0" fontId="4" fillId="0" borderId="2" xfId="13" applyFont="1" applyBorder="1" applyProtection="1"/>
    <xf numFmtId="0" fontId="4" fillId="0" borderId="2" xfId="0" applyFont="1" applyBorder="1" applyProtection="1"/>
    <xf numFmtId="37" fontId="4" fillId="0" borderId="0" xfId="13" applyNumberFormat="1" applyFont="1" applyProtection="1"/>
    <xf numFmtId="37" fontId="4" fillId="0" borderId="0" xfId="0" applyNumberFormat="1" applyFont="1" applyAlignment="1" applyProtection="1">
      <alignment horizontal="center"/>
    </xf>
    <xf numFmtId="37" fontId="4" fillId="0" borderId="15" xfId="0" applyNumberFormat="1" applyFont="1" applyBorder="1" applyAlignment="1" applyProtection="1">
      <alignment horizontal="center"/>
    </xf>
    <xf numFmtId="37" fontId="5" fillId="0" borderId="0" xfId="0" applyNumberFormat="1" applyFont="1" applyAlignment="1" applyProtection="1">
      <alignment horizontal="center"/>
    </xf>
    <xf numFmtId="37" fontId="5" fillId="0" borderId="15" xfId="0" applyNumberFormat="1" applyFont="1" applyBorder="1" applyAlignment="1" applyProtection="1">
      <alignment horizontal="center"/>
    </xf>
    <xf numFmtId="37" fontId="4" fillId="0" borderId="0" xfId="0" applyNumberFormat="1" applyFont="1" applyAlignment="1" applyProtection="1">
      <alignment horizontal="right"/>
    </xf>
    <xf numFmtId="37" fontId="5" fillId="0" borderId="0" xfId="0" applyNumberFormat="1" applyFont="1" applyProtection="1"/>
    <xf numFmtId="37" fontId="4" fillId="0" borderId="15" xfId="0" applyNumberFormat="1" applyFont="1" applyBorder="1" applyProtection="1"/>
    <xf numFmtId="5" fontId="4" fillId="0" borderId="9" xfId="0" applyNumberFormat="1" applyFont="1" applyBorder="1" applyProtection="1">
      <protection locked="0"/>
    </xf>
    <xf numFmtId="5" fontId="10" fillId="0" borderId="0" xfId="0" applyNumberFormat="1" applyFont="1" applyProtection="1"/>
    <xf numFmtId="0" fontId="4" fillId="0" borderId="0" xfId="15" applyFont="1" applyProtection="1"/>
    <xf numFmtId="0" fontId="5" fillId="0" borderId="0" xfId="15" applyFont="1" applyAlignment="1" applyProtection="1">
      <alignment horizontal="right"/>
    </xf>
    <xf numFmtId="167" fontId="4" fillId="0" borderId="0" xfId="15" applyNumberFormat="1" applyFont="1" applyAlignment="1" applyProtection="1">
      <alignment horizontal="left"/>
    </xf>
    <xf numFmtId="0" fontId="4" fillId="0" borderId="9" xfId="15" applyFont="1" applyBorder="1" applyProtection="1"/>
    <xf numFmtId="0" fontId="4" fillId="0" borderId="9" xfId="15" applyFont="1" applyBorder="1" applyAlignment="1" applyProtection="1">
      <alignment horizontal="center"/>
    </xf>
    <xf numFmtId="0" fontId="4" fillId="0" borderId="0" xfId="15" applyFont="1" applyAlignment="1" applyProtection="1">
      <alignment horizontal="centerContinuous"/>
    </xf>
    <xf numFmtId="0" fontId="4" fillId="0" borderId="0" xfId="15" applyFont="1" applyAlignment="1" applyProtection="1">
      <alignment horizontal="left"/>
    </xf>
    <xf numFmtId="0" fontId="4" fillId="0" borderId="0" xfId="15" applyFont="1" applyBorder="1" applyAlignment="1" applyProtection="1">
      <alignment horizontal="centerContinuous"/>
    </xf>
    <xf numFmtId="0" fontId="5" fillId="0" borderId="9" xfId="15" applyFont="1" applyBorder="1" applyAlignment="1" applyProtection="1">
      <alignment horizontal="centerContinuous"/>
    </xf>
    <xf numFmtId="0" fontId="4" fillId="0" borderId="9" xfId="15" applyFont="1" applyBorder="1" applyAlignment="1" applyProtection="1">
      <alignment horizontal="centerContinuous"/>
    </xf>
    <xf numFmtId="0" fontId="5" fillId="0" borderId="0" xfId="15" applyFont="1" applyAlignment="1" applyProtection="1">
      <alignment horizontal="center"/>
    </xf>
    <xf numFmtId="5" fontId="4" fillId="0" borderId="9" xfId="15" applyNumberFormat="1" applyFont="1" applyBorder="1" applyProtection="1">
      <protection locked="0"/>
    </xf>
    <xf numFmtId="5" fontId="4" fillId="0" borderId="0" xfId="15" applyNumberFormat="1" applyFont="1" applyProtection="1"/>
    <xf numFmtId="5" fontId="4" fillId="0" borderId="0" xfId="15" applyNumberFormat="1" applyFont="1" applyBorder="1" applyProtection="1"/>
    <xf numFmtId="165" fontId="4" fillId="0" borderId="4" xfId="15" applyNumberFormat="1" applyFont="1" applyBorder="1" applyProtection="1"/>
    <xf numFmtId="5" fontId="4" fillId="0" borderId="9" xfId="15" applyNumberFormat="1" applyFont="1" applyBorder="1" applyProtection="1"/>
    <xf numFmtId="0" fontId="5" fillId="0" borderId="0" xfId="15" applyFont="1" applyProtection="1"/>
    <xf numFmtId="0" fontId="5" fillId="0" borderId="0" xfId="15" applyFont="1" applyAlignment="1" applyProtection="1">
      <alignment horizontal="centerContinuous"/>
    </xf>
    <xf numFmtId="0" fontId="4" fillId="0" borderId="0" xfId="15" applyFont="1" applyAlignment="1" applyProtection="1">
      <alignment horizontal="right"/>
    </xf>
    <xf numFmtId="0" fontId="4" fillId="0" borderId="0" xfId="15" applyFont="1" applyBorder="1" applyProtection="1"/>
    <xf numFmtId="0" fontId="4" fillId="0" borderId="0" xfId="15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9" xfId="0" applyFont="1" applyBorder="1" applyAlignment="1" applyProtection="1">
      <alignment horizontal="left"/>
    </xf>
    <xf numFmtId="0" fontId="3" fillId="0" borderId="9" xfId="0" applyFont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168" fontId="3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169" fontId="3" fillId="0" borderId="0" xfId="0" applyNumberFormat="1" applyFont="1" applyAlignment="1" applyProtection="1">
      <alignment horizontal="left"/>
    </xf>
    <xf numFmtId="5" fontId="3" fillId="0" borderId="9" xfId="0" applyNumberFormat="1" applyFont="1" applyBorder="1" applyProtection="1">
      <protection locked="0"/>
    </xf>
    <xf numFmtId="10" fontId="3" fillId="0" borderId="9" xfId="0" applyNumberFormat="1" applyFont="1" applyBorder="1" applyProtection="1"/>
    <xf numFmtId="5" fontId="3" fillId="0" borderId="9" xfId="0" applyNumberFormat="1" applyFont="1" applyBorder="1" applyProtection="1"/>
    <xf numFmtId="10" fontId="3" fillId="0" borderId="0" xfId="0" applyNumberFormat="1" applyFont="1" applyProtection="1"/>
    <xf numFmtId="5" fontId="3" fillId="0" borderId="0" xfId="0" applyNumberFormat="1" applyFont="1" applyBorder="1" applyProtection="1"/>
    <xf numFmtId="6" fontId="3" fillId="0" borderId="9" xfId="1" applyNumberFormat="1" applyFont="1" applyBorder="1" applyProtection="1"/>
    <xf numFmtId="0" fontId="4" fillId="0" borderId="13" xfId="0" applyFont="1" applyBorder="1" applyProtection="1">
      <protection locked="0"/>
    </xf>
    <xf numFmtId="37" fontId="4" fillId="2" borderId="4" xfId="0" applyNumberFormat="1" applyFont="1" applyFill="1" applyBorder="1" applyAlignment="1">
      <alignment horizontal="center"/>
    </xf>
    <xf numFmtId="37" fontId="4" fillId="2" borderId="4" xfId="0" applyNumberFormat="1" applyFont="1" applyFill="1" applyBorder="1" applyAlignment="1">
      <alignment horizontal="right"/>
    </xf>
    <xf numFmtId="37" fontId="5" fillId="0" borderId="1" xfId="0" applyNumberFormat="1" applyFont="1" applyBorder="1"/>
    <xf numFmtId="0" fontId="4" fillId="0" borderId="9" xfId="4" applyFont="1" applyBorder="1" applyProtection="1"/>
    <xf numFmtId="0" fontId="5" fillId="0" borderId="3" xfId="4" applyFont="1" applyBorder="1" applyAlignment="1" applyProtection="1">
      <alignment horizontal="left"/>
    </xf>
    <xf numFmtId="0" fontId="4" fillId="2" borderId="4" xfId="0" applyNumberFormat="1" applyFont="1" applyFill="1" applyBorder="1" applyAlignment="1">
      <alignment horizontal="center"/>
    </xf>
    <xf numFmtId="0" fontId="4" fillId="0" borderId="9" xfId="8" applyFont="1" applyBorder="1" applyProtection="1"/>
    <xf numFmtId="0" fontId="4" fillId="2" borderId="4" xfId="0" applyNumberFormat="1" applyFont="1" applyFill="1" applyBorder="1" applyAlignment="1" applyProtection="1">
      <alignment horizontal="center"/>
    </xf>
    <xf numFmtId="0" fontId="5" fillId="0" borderId="3" xfId="9" applyFont="1" applyBorder="1" applyAlignment="1" applyProtection="1">
      <alignment horizontal="left"/>
    </xf>
    <xf numFmtId="0" fontId="4" fillId="0" borderId="9" xfId="9" applyFont="1" applyBorder="1" applyProtection="1"/>
    <xf numFmtId="0" fontId="5" fillId="0" borderId="3" xfId="10" applyFont="1" applyBorder="1" applyAlignment="1" applyProtection="1">
      <alignment horizontal="left"/>
    </xf>
    <xf numFmtId="0" fontId="5" fillId="0" borderId="3" xfId="11" applyFont="1" applyBorder="1" applyAlignment="1" applyProtection="1">
      <alignment horizontal="left"/>
    </xf>
    <xf numFmtId="0" fontId="4" fillId="0" borderId="9" xfId="11" applyFont="1" applyBorder="1" applyProtection="1"/>
    <xf numFmtId="0" fontId="4" fillId="0" borderId="0" xfId="10" applyFont="1" applyBorder="1" applyProtection="1"/>
    <xf numFmtId="0" fontId="4" fillId="0" borderId="9" xfId="13" applyFont="1" applyBorder="1" applyAlignment="1" applyProtection="1">
      <alignment vertical="top"/>
    </xf>
    <xf numFmtId="0" fontId="5" fillId="0" borderId="3" xfId="13" applyFont="1" applyBorder="1" applyAlignment="1" applyProtection="1">
      <alignment horizontal="left" vertical="top"/>
    </xf>
    <xf numFmtId="37" fontId="4" fillId="2" borderId="4" xfId="0" applyNumberFormat="1" applyFont="1" applyFill="1" applyBorder="1" applyAlignment="1" applyProtection="1">
      <alignment horizontal="center"/>
    </xf>
    <xf numFmtId="0" fontId="4" fillId="0" borderId="9" xfId="0" applyFont="1" applyBorder="1" applyProtection="1"/>
    <xf numFmtId="37" fontId="4" fillId="0" borderId="2" xfId="0" quotePrefix="1" applyNumberFormat="1" applyFont="1" applyBorder="1" applyAlignment="1">
      <alignment horizontal="center"/>
    </xf>
    <xf numFmtId="0" fontId="4" fillId="0" borderId="9" xfId="10" applyFont="1" applyBorder="1" applyProtection="1"/>
    <xf numFmtId="0" fontId="4" fillId="0" borderId="9" xfId="10" applyFont="1" applyBorder="1" applyAlignment="1" applyProtection="1">
      <alignment horizontal="right"/>
    </xf>
    <xf numFmtId="0" fontId="5" fillId="0" borderId="0" xfId="10" applyFont="1" applyBorder="1" applyProtection="1"/>
    <xf numFmtId="0" fontId="4" fillId="0" borderId="0" xfId="10" applyFont="1" applyBorder="1" applyAlignment="1" applyProtection="1">
      <alignment horizontal="center"/>
    </xf>
    <xf numFmtId="3" fontId="4" fillId="0" borderId="0" xfId="10" applyNumberFormat="1" applyFont="1" applyBorder="1" applyProtection="1"/>
    <xf numFmtId="37" fontId="3" fillId="0" borderId="1" xfId="14" applyNumberFormat="1" applyFont="1" applyBorder="1" applyProtection="1">
      <protection locked="0"/>
    </xf>
    <xf numFmtId="37" fontId="3" fillId="0" borderId="2" xfId="14" applyNumberFormat="1" applyFont="1" applyBorder="1" applyProtection="1">
      <protection locked="0"/>
    </xf>
    <xf numFmtId="4" fontId="3" fillId="0" borderId="2" xfId="14" applyNumberFormat="1" applyFont="1" applyBorder="1" applyProtection="1">
      <protection locked="0"/>
    </xf>
    <xf numFmtId="3" fontId="4" fillId="2" borderId="4" xfId="13" applyNumberFormat="1" applyFont="1" applyFill="1" applyBorder="1" applyAlignment="1" applyProtection="1">
      <alignment horizontal="center" vertical="top"/>
      <protection locked="0"/>
    </xf>
    <xf numFmtId="37" fontId="3" fillId="0" borderId="3" xfId="14" applyNumberFormat="1" applyFont="1" applyBorder="1" applyProtection="1">
      <protection locked="0"/>
    </xf>
    <xf numFmtId="37" fontId="3" fillId="0" borderId="4" xfId="14" applyNumberFormat="1" applyFont="1" applyBorder="1" applyProtection="1">
      <protection locked="0"/>
    </xf>
    <xf numFmtId="0" fontId="3" fillId="0" borderId="0" xfId="14" applyFont="1" applyProtection="1">
      <protection locked="0"/>
    </xf>
    <xf numFmtId="0" fontId="3" fillId="0" borderId="9" xfId="14" applyFont="1" applyBorder="1" applyProtection="1">
      <protection locked="0"/>
    </xf>
    <xf numFmtId="0" fontId="3" fillId="0" borderId="9" xfId="14" applyFont="1" applyBorder="1" applyAlignment="1" applyProtection="1">
      <alignment horizontal="left"/>
      <protection locked="0"/>
    </xf>
    <xf numFmtId="0" fontId="3" fillId="0" borderId="0" xfId="14" applyFont="1" applyAlignment="1" applyProtection="1">
      <alignment horizontal="centerContinuous"/>
      <protection locked="0"/>
    </xf>
    <xf numFmtId="37" fontId="3" fillId="0" borderId="0" xfId="0" applyNumberFormat="1" applyFont="1" applyBorder="1"/>
    <xf numFmtId="0" fontId="4" fillId="0" borderId="4" xfId="0" applyNumberFormat="1" applyFont="1" applyFill="1" applyBorder="1" applyAlignment="1" applyProtection="1">
      <alignment horizontal="center"/>
    </xf>
    <xf numFmtId="0" fontId="4" fillId="4" borderId="0" xfId="0" applyFont="1" applyFill="1" applyProtection="1"/>
    <xf numFmtId="0" fontId="11" fillId="4" borderId="0" xfId="0" applyFont="1" applyFill="1" applyProtection="1"/>
    <xf numFmtId="37" fontId="11" fillId="0" borderId="0" xfId="0" applyNumberFormat="1" applyFont="1" applyFill="1"/>
    <xf numFmtId="171" fontId="4" fillId="0" borderId="0" xfId="0" applyNumberFormat="1" applyFont="1"/>
    <xf numFmtId="171" fontId="4" fillId="0" borderId="4" xfId="0" applyNumberFormat="1" applyFont="1" applyFill="1" applyBorder="1" applyAlignment="1">
      <alignment horizontal="center"/>
    </xf>
    <xf numFmtId="171" fontId="4" fillId="0" borderId="3" xfId="0" applyNumberFormat="1" applyFont="1" applyFill="1" applyBorder="1"/>
    <xf numFmtId="171" fontId="4" fillId="0" borderId="1" xfId="0" applyNumberFormat="1" applyFont="1" applyFill="1" applyBorder="1" applyAlignment="1">
      <alignment horizontal="center"/>
    </xf>
    <xf numFmtId="171" fontId="4" fillId="0" borderId="18" xfId="0" applyNumberFormat="1" applyFont="1" applyFill="1" applyBorder="1"/>
    <xf numFmtId="171" fontId="4" fillId="0" borderId="2" xfId="0" applyNumberFormat="1" applyFont="1" applyFill="1" applyBorder="1"/>
    <xf numFmtId="171" fontId="4" fillId="0" borderId="4" xfId="0" applyNumberFormat="1" applyFont="1" applyFill="1" applyBorder="1" applyProtection="1">
      <protection locked="0"/>
    </xf>
    <xf numFmtId="171" fontId="4" fillId="0" borderId="17" xfId="0" applyNumberFormat="1" applyFont="1" applyFill="1" applyBorder="1"/>
    <xf numFmtId="171" fontId="4" fillId="0" borderId="0" xfId="0" applyNumberFormat="1" applyFont="1" applyProtection="1">
      <protection locked="0"/>
    </xf>
    <xf numFmtId="165" fontId="4" fillId="0" borderId="9" xfId="17" applyNumberFormat="1" applyFont="1" applyBorder="1" applyProtection="1">
      <protection locked="0"/>
    </xf>
    <xf numFmtId="165" fontId="4" fillId="0" borderId="9" xfId="16" applyNumberFormat="1" applyFont="1" applyBorder="1" applyAlignment="1" applyProtection="1">
      <alignment horizontal="right"/>
      <protection locked="0"/>
    </xf>
    <xf numFmtId="0" fontId="4" fillId="0" borderId="0" xfId="16" applyFont="1" applyAlignment="1" applyProtection="1">
      <alignment horizontal="left"/>
    </xf>
    <xf numFmtId="0" fontId="3" fillId="0" borderId="4" xfId="3" applyFont="1" applyFill="1" applyBorder="1" applyProtection="1">
      <protection locked="0"/>
    </xf>
    <xf numFmtId="14" fontId="3" fillId="0" borderId="4" xfId="3" applyNumberFormat="1" applyFont="1" applyFill="1" applyBorder="1" applyProtection="1">
      <protection locked="0"/>
    </xf>
    <xf numFmtId="164" fontId="3" fillId="0" borderId="4" xfId="3" applyNumberFormat="1" applyFont="1" applyFill="1" applyBorder="1" applyProtection="1">
      <protection locked="0"/>
    </xf>
    <xf numFmtId="3" fontId="3" fillId="0" borderId="4" xfId="3" applyNumberFormat="1" applyFont="1" applyFill="1" applyBorder="1" applyProtection="1">
      <protection locked="0"/>
    </xf>
    <xf numFmtId="3" fontId="3" fillId="0" borderId="4" xfId="3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/>
    <xf numFmtId="0" fontId="4" fillId="0" borderId="0" xfId="0" applyFont="1" applyFill="1" applyProtection="1"/>
    <xf numFmtId="37" fontId="4" fillId="0" borderId="4" xfId="0" applyNumberFormat="1" applyFont="1" applyFill="1" applyBorder="1" applyAlignment="1" applyProtection="1">
      <alignment horizontal="center"/>
    </xf>
    <xf numFmtId="3" fontId="4" fillId="0" borderId="4" xfId="13" applyNumberFormat="1" applyFont="1" applyFill="1" applyBorder="1" applyAlignment="1" applyProtection="1">
      <alignment vertical="top"/>
      <protection locked="0"/>
    </xf>
    <xf numFmtId="3" fontId="11" fillId="4" borderId="12" xfId="13" applyNumberFormat="1" applyFont="1" applyFill="1" applyBorder="1" applyAlignment="1" applyProtection="1">
      <alignment vertical="top"/>
      <protection locked="0"/>
    </xf>
    <xf numFmtId="3" fontId="4" fillId="0" borderId="12" xfId="13" applyNumberFormat="1" applyFont="1" applyBorder="1" applyAlignment="1" applyProtection="1">
      <alignment vertical="top"/>
    </xf>
    <xf numFmtId="3" fontId="4" fillId="0" borderId="3" xfId="13" applyNumberFormat="1" applyFont="1" applyFill="1" applyBorder="1" applyAlignment="1" applyProtection="1">
      <alignment vertical="top"/>
      <protection locked="0"/>
    </xf>
    <xf numFmtId="37" fontId="4" fillId="0" borderId="0" xfId="0" applyNumberFormat="1" applyFont="1" applyBorder="1" applyAlignment="1" applyProtection="1">
      <alignment horizontal="right"/>
    </xf>
    <xf numFmtId="37" fontId="4" fillId="0" borderId="19" xfId="0" applyNumberFormat="1" applyFont="1" applyBorder="1" applyProtection="1"/>
    <xf numFmtId="37" fontId="4" fillId="0" borderId="14" xfId="0" applyNumberFormat="1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5" fontId="4" fillId="0" borderId="0" xfId="15" applyNumberFormat="1" applyFont="1" applyBorder="1" applyProtection="1">
      <protection locked="0"/>
    </xf>
    <xf numFmtId="37" fontId="5" fillId="0" borderId="0" xfId="0" applyNumberFormat="1" applyFont="1" applyBorder="1"/>
    <xf numFmtId="37" fontId="5" fillId="0" borderId="2" xfId="0" applyNumberFormat="1" applyFont="1" applyBorder="1"/>
    <xf numFmtId="37" fontId="5" fillId="0" borderId="0" xfId="0" applyNumberFormat="1" applyFont="1"/>
    <xf numFmtId="37" fontId="4" fillId="0" borderId="4" xfId="0" applyNumberFormat="1" applyFont="1" applyFill="1" applyBorder="1" applyProtection="1">
      <protection locked="0"/>
    </xf>
    <xf numFmtId="37" fontId="4" fillId="0" borderId="4" xfId="0" applyNumberFormat="1" applyFont="1" applyFill="1" applyBorder="1" applyProtection="1"/>
    <xf numFmtId="3" fontId="4" fillId="0" borderId="1" xfId="4" applyNumberFormat="1" applyFont="1" applyFill="1" applyBorder="1" applyProtection="1"/>
    <xf numFmtId="3" fontId="4" fillId="0" borderId="3" xfId="4" applyNumberFormat="1" applyFont="1" applyFill="1" applyBorder="1" applyProtection="1">
      <protection locked="0"/>
    </xf>
    <xf numFmtId="3" fontId="4" fillId="0" borderId="4" xfId="4" applyNumberFormat="1" applyFont="1" applyFill="1" applyBorder="1" applyProtection="1">
      <protection locked="0"/>
    </xf>
    <xf numFmtId="3" fontId="4" fillId="0" borderId="0" xfId="4" applyNumberFormat="1" applyFont="1" applyFill="1" applyProtection="1"/>
    <xf numFmtId="3" fontId="4" fillId="0" borderId="4" xfId="4" applyNumberFormat="1" applyFont="1" applyFill="1" applyBorder="1" applyAlignment="1" applyProtection="1">
      <alignment horizontal="right"/>
      <protection locked="0"/>
    </xf>
    <xf numFmtId="37" fontId="4" fillId="0" borderId="13" xfId="0" applyNumberFormat="1" applyFont="1" applyFill="1" applyBorder="1" applyAlignment="1">
      <alignment horizontal="right"/>
    </xf>
    <xf numFmtId="37" fontId="4" fillId="0" borderId="4" xfId="0" applyNumberFormat="1" applyFont="1" applyFill="1" applyBorder="1" applyAlignment="1">
      <alignment horizontal="right"/>
    </xf>
    <xf numFmtId="37" fontId="4" fillId="0" borderId="10" xfId="0" applyNumberFormat="1" applyFont="1" applyFill="1" applyBorder="1" applyAlignment="1">
      <alignment horizontal="right"/>
    </xf>
    <xf numFmtId="37" fontId="4" fillId="0" borderId="0" xfId="0" applyNumberFormat="1" applyFont="1" applyFill="1"/>
    <xf numFmtId="171" fontId="4" fillId="0" borderId="0" xfId="0" applyNumberFormat="1" applyFont="1" applyFill="1"/>
    <xf numFmtId="171" fontId="4" fillId="0" borderId="0" xfId="0" applyNumberFormat="1" applyFont="1" applyFill="1" applyAlignment="1">
      <alignment horizontal="right"/>
    </xf>
    <xf numFmtId="37" fontId="4" fillId="0" borderId="0" xfId="0" applyNumberFormat="1" applyFont="1" applyFill="1" applyBorder="1" applyAlignment="1">
      <alignment horizontal="center"/>
    </xf>
    <xf numFmtId="171" fontId="4" fillId="0" borderId="0" xfId="0" applyNumberFormat="1" applyFont="1" applyFill="1" applyBorder="1" applyAlignment="1">
      <alignment horizontal="center"/>
    </xf>
    <xf numFmtId="37" fontId="4" fillId="0" borderId="12" xfId="0" applyNumberFormat="1" applyFont="1" applyFill="1" applyBorder="1" applyAlignment="1">
      <alignment horizontal="center"/>
    </xf>
    <xf numFmtId="171" fontId="4" fillId="0" borderId="2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>
      <alignment horizontal="center"/>
    </xf>
    <xf numFmtId="37" fontId="4" fillId="0" borderId="8" xfId="0" applyNumberFormat="1" applyFont="1" applyFill="1" applyBorder="1" applyAlignment="1">
      <alignment horizontal="center"/>
    </xf>
    <xf numFmtId="37" fontId="4" fillId="0" borderId="2" xfId="0" applyNumberFormat="1" applyFont="1" applyFill="1" applyBorder="1" applyAlignment="1">
      <alignment horizontal="center"/>
    </xf>
    <xf numFmtId="37" fontId="4" fillId="0" borderId="1" xfId="0" applyNumberFormat="1" applyFont="1" applyFill="1" applyBorder="1"/>
    <xf numFmtId="37" fontId="4" fillId="0" borderId="8" xfId="0" applyNumberFormat="1" applyFont="1" applyFill="1" applyBorder="1"/>
    <xf numFmtId="171" fontId="4" fillId="0" borderId="1" xfId="0" applyNumberFormat="1" applyFont="1" applyFill="1" applyBorder="1"/>
    <xf numFmtId="37" fontId="4" fillId="0" borderId="10" xfId="0" applyNumberFormat="1" applyFont="1" applyFill="1" applyBorder="1"/>
    <xf numFmtId="37" fontId="4" fillId="0" borderId="9" xfId="0" applyNumberFormat="1" applyFont="1" applyFill="1" applyBorder="1"/>
    <xf numFmtId="171" fontId="4" fillId="0" borderId="3" xfId="0" applyNumberFormat="1" applyFont="1" applyFill="1" applyBorder="1" applyProtection="1">
      <protection locked="0"/>
    </xf>
    <xf numFmtId="37" fontId="4" fillId="0" borderId="11" xfId="0" applyNumberFormat="1" applyFont="1" applyFill="1" applyBorder="1"/>
    <xf numFmtId="37" fontId="4" fillId="0" borderId="19" xfId="0" applyNumberFormat="1" applyFont="1" applyFill="1" applyBorder="1"/>
    <xf numFmtId="37" fontId="4" fillId="0" borderId="14" xfId="0" applyNumberFormat="1" applyFont="1" applyFill="1" applyBorder="1"/>
    <xf numFmtId="37" fontId="4" fillId="0" borderId="0" xfId="0" applyNumberFormat="1" applyFont="1" applyFill="1" applyBorder="1"/>
    <xf numFmtId="37" fontId="4" fillId="0" borderId="16" xfId="0" applyNumberFormat="1" applyFont="1" applyFill="1" applyBorder="1"/>
    <xf numFmtId="37" fontId="4" fillId="0" borderId="5" xfId="0" applyNumberFormat="1" applyFont="1" applyFill="1" applyBorder="1"/>
    <xf numFmtId="37" fontId="4" fillId="0" borderId="20" xfId="0" applyNumberFormat="1" applyFont="1" applyFill="1" applyBorder="1"/>
    <xf numFmtId="37" fontId="4" fillId="0" borderId="21" xfId="0" applyNumberFormat="1" applyFont="1" applyFill="1" applyBorder="1"/>
    <xf numFmtId="37" fontId="4" fillId="0" borderId="6" xfId="0" applyNumberFormat="1" applyFont="1" applyFill="1" applyBorder="1" applyProtection="1">
      <protection locked="0"/>
    </xf>
    <xf numFmtId="37" fontId="4" fillId="0" borderId="5" xfId="0" applyNumberFormat="1" applyFont="1" applyFill="1" applyBorder="1" applyProtection="1">
      <protection locked="0"/>
    </xf>
    <xf numFmtId="37" fontId="4" fillId="0" borderId="1" xfId="0" applyNumberFormat="1" applyFont="1" applyFill="1" applyBorder="1" applyProtection="1">
      <protection locked="0"/>
    </xf>
    <xf numFmtId="1" fontId="5" fillId="0" borderId="11" xfId="0" applyNumberFormat="1" applyFont="1" applyFill="1" applyBorder="1" applyAlignment="1">
      <alignment horizontal="center"/>
    </xf>
    <xf numFmtId="171" fontId="5" fillId="0" borderId="9" xfId="0" applyNumberFormat="1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37" fontId="4" fillId="0" borderId="3" xfId="0" applyNumberFormat="1" applyFont="1" applyFill="1" applyBorder="1" applyProtection="1">
      <protection locked="0"/>
    </xf>
    <xf numFmtId="37" fontId="4" fillId="0" borderId="9" xfId="0" applyNumberFormat="1" applyFont="1" applyFill="1" applyBorder="1" applyProtection="1">
      <protection locked="0"/>
    </xf>
    <xf numFmtId="37" fontId="4" fillId="0" borderId="0" xfId="0" applyNumberFormat="1" applyFont="1" applyFill="1" applyProtection="1"/>
    <xf numFmtId="5" fontId="10" fillId="0" borderId="0" xfId="0" applyNumberFormat="1" applyFont="1" applyFill="1" applyProtection="1"/>
    <xf numFmtId="5" fontId="4" fillId="0" borderId="9" xfId="15" applyNumberFormat="1" applyFont="1" applyFill="1" applyBorder="1" applyProtection="1"/>
    <xf numFmtId="0" fontId="4" fillId="0" borderId="0" xfId="15" applyFont="1" applyFill="1" applyProtection="1"/>
    <xf numFmtId="5" fontId="4" fillId="0" borderId="9" xfId="15" applyNumberFormat="1" applyFont="1" applyFill="1" applyBorder="1" applyProtection="1">
      <protection locked="0"/>
    </xf>
    <xf numFmtId="0" fontId="3" fillId="0" borderId="0" xfId="0" applyFont="1" applyFill="1" applyProtection="1"/>
    <xf numFmtId="0" fontId="3" fillId="0" borderId="0" xfId="2" applyFont="1" applyFill="1" applyProtection="1"/>
    <xf numFmtId="0" fontId="3" fillId="0" borderId="0" xfId="3" applyFont="1" applyFill="1" applyProtection="1"/>
    <xf numFmtId="37" fontId="4" fillId="0" borderId="0" xfId="0" applyNumberFormat="1" applyFont="1" applyFill="1" applyAlignment="1">
      <alignment horizontal="right"/>
    </xf>
    <xf numFmtId="37" fontId="4" fillId="0" borderId="4" xfId="0" applyNumberFormat="1" applyFont="1" applyFill="1" applyBorder="1" applyAlignment="1">
      <alignment horizontal="center"/>
    </xf>
    <xf numFmtId="37" fontId="3" fillId="0" borderId="0" xfId="0" applyNumberFormat="1" applyFont="1" applyFill="1" applyBorder="1"/>
    <xf numFmtId="37" fontId="3" fillId="0" borderId="0" xfId="0" applyNumberFormat="1" applyFont="1" applyFill="1"/>
    <xf numFmtId="37" fontId="4" fillId="0" borderId="10" xfId="0" applyNumberFormat="1" applyFont="1" applyFill="1" applyBorder="1" applyAlignment="1">
      <alignment horizontal="center"/>
    </xf>
    <xf numFmtId="37" fontId="4" fillId="0" borderId="1" xfId="0" quotePrefix="1" applyNumberFormat="1" applyFont="1" applyFill="1" applyBorder="1" applyAlignment="1">
      <alignment horizontal="center"/>
    </xf>
    <xf numFmtId="37" fontId="5" fillId="0" borderId="3" xfId="0" applyNumberFormat="1" applyFont="1" applyFill="1" applyBorder="1" applyAlignment="1">
      <alignment horizontal="left"/>
    </xf>
    <xf numFmtId="37" fontId="5" fillId="0" borderId="13" xfId="0" applyNumberFormat="1" applyFont="1" applyFill="1" applyBorder="1"/>
    <xf numFmtId="37" fontId="5" fillId="0" borderId="11" xfId="0" applyNumberFormat="1" applyFont="1" applyFill="1" applyBorder="1"/>
    <xf numFmtId="37" fontId="4" fillId="0" borderId="4" xfId="0" applyNumberFormat="1" applyFont="1" applyFill="1" applyBorder="1" applyAlignment="1" applyProtection="1">
      <alignment horizontal="right"/>
    </xf>
    <xf numFmtId="37" fontId="5" fillId="0" borderId="10" xfId="0" applyNumberFormat="1" applyFont="1" applyFill="1" applyBorder="1"/>
    <xf numFmtId="165" fontId="4" fillId="0" borderId="4" xfId="0" applyNumberFormat="1" applyFont="1" applyFill="1" applyBorder="1"/>
    <xf numFmtId="170" fontId="4" fillId="0" borderId="0" xfId="0" applyNumberFormat="1" applyFont="1" applyFill="1" applyProtection="1">
      <protection locked="0"/>
    </xf>
    <xf numFmtId="37" fontId="4" fillId="0" borderId="0" xfId="0" applyNumberFormat="1" applyFont="1" applyFill="1" applyProtection="1">
      <protection locked="0"/>
    </xf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37" fontId="4" fillId="0" borderId="0" xfId="0" applyNumberFormat="1" applyFont="1" applyFill="1" applyBorder="1" applyProtection="1"/>
    <xf numFmtId="37" fontId="4" fillId="0" borderId="11" xfId="0" applyNumberFormat="1" applyFont="1" applyFill="1" applyBorder="1" applyAlignment="1">
      <alignment horizontal="center"/>
    </xf>
    <xf numFmtId="37" fontId="4" fillId="0" borderId="3" xfId="4" applyNumberFormat="1" applyFont="1" applyFill="1" applyBorder="1" applyProtection="1"/>
    <xf numFmtId="3" fontId="4" fillId="0" borderId="2" xfId="4" applyNumberFormat="1" applyFont="1" applyFill="1" applyBorder="1" applyProtection="1"/>
    <xf numFmtId="3" fontId="4" fillId="0" borderId="4" xfId="4" applyNumberFormat="1" applyFont="1" applyFill="1" applyBorder="1" applyProtection="1"/>
    <xf numFmtId="3" fontId="4" fillId="0" borderId="0" xfId="4" applyNumberFormat="1" applyFont="1" applyFill="1" applyProtection="1">
      <protection locked="0"/>
    </xf>
    <xf numFmtId="3" fontId="4" fillId="0" borderId="3" xfId="4" applyNumberFormat="1" applyFont="1" applyFill="1" applyBorder="1" applyProtection="1"/>
    <xf numFmtId="37" fontId="4" fillId="0" borderId="0" xfId="4" applyNumberFormat="1" applyFont="1" applyFill="1" applyProtection="1"/>
    <xf numFmtId="37" fontId="4" fillId="0" borderId="4" xfId="4" applyNumberFormat="1" applyFont="1" applyFill="1" applyBorder="1" applyProtection="1">
      <protection locked="0"/>
    </xf>
    <xf numFmtId="0" fontId="4" fillId="0" borderId="0" xfId="4" applyFont="1" applyFill="1" applyAlignment="1" applyProtection="1">
      <alignment horizontal="centerContinuous"/>
    </xf>
    <xf numFmtId="0" fontId="4" fillId="0" borderId="0" xfId="5" applyFont="1" applyFill="1" applyProtection="1"/>
    <xf numFmtId="0" fontId="4" fillId="0" borderId="0" xfId="5" applyFont="1" applyFill="1" applyAlignment="1" applyProtection="1">
      <alignment horizontal="right"/>
    </xf>
    <xf numFmtId="0" fontId="4" fillId="0" borderId="9" xfId="5" applyFont="1" applyFill="1" applyBorder="1" applyProtection="1"/>
    <xf numFmtId="0" fontId="4" fillId="0" borderId="2" xfId="5" applyFont="1" applyFill="1" applyBorder="1" applyProtection="1"/>
    <xf numFmtId="0" fontId="4" fillId="0" borderId="1" xfId="5" applyFont="1" applyFill="1" applyBorder="1" applyAlignment="1" applyProtection="1">
      <alignment horizontal="center"/>
    </xf>
    <xf numFmtId="0" fontId="4" fillId="0" borderId="2" xfId="5" applyFont="1" applyFill="1" applyBorder="1" applyAlignment="1" applyProtection="1">
      <alignment horizontal="center"/>
    </xf>
    <xf numFmtId="0" fontId="5" fillId="0" borderId="3" xfId="5" applyFont="1" applyFill="1" applyBorder="1" applyAlignment="1" applyProtection="1">
      <alignment horizontal="left"/>
    </xf>
    <xf numFmtId="0" fontId="4" fillId="0" borderId="3" xfId="5" applyFont="1" applyFill="1" applyBorder="1" applyAlignment="1" applyProtection="1">
      <alignment horizontal="center"/>
    </xf>
    <xf numFmtId="0" fontId="5" fillId="0" borderId="1" xfId="5" applyFont="1" applyFill="1" applyBorder="1" applyProtection="1"/>
    <xf numFmtId="0" fontId="4" fillId="0" borderId="4" xfId="5" applyFont="1" applyFill="1" applyBorder="1" applyAlignment="1" applyProtection="1">
      <alignment horizontal="center"/>
    </xf>
    <xf numFmtId="3" fontId="4" fillId="0" borderId="4" xfId="5" applyNumberFormat="1" applyFont="1" applyFill="1" applyBorder="1" applyProtection="1"/>
    <xf numFmtId="37" fontId="4" fillId="0" borderId="4" xfId="5" applyNumberFormat="1" applyFont="1" applyFill="1" applyBorder="1" applyProtection="1"/>
    <xf numFmtId="3" fontId="4" fillId="0" borderId="2" xfId="5" applyNumberFormat="1" applyFont="1" applyFill="1" applyBorder="1" applyProtection="1"/>
    <xf numFmtId="37" fontId="4" fillId="0" borderId="2" xfId="5" applyNumberFormat="1" applyFont="1" applyFill="1" applyBorder="1" applyProtection="1"/>
    <xf numFmtId="3" fontId="4" fillId="0" borderId="3" xfId="5" applyNumberFormat="1" applyFont="1" applyFill="1" applyBorder="1" applyProtection="1">
      <protection locked="0"/>
    </xf>
    <xf numFmtId="37" fontId="4" fillId="0" borderId="3" xfId="5" applyNumberFormat="1" applyFont="1" applyFill="1" applyBorder="1" applyProtection="1">
      <protection locked="0"/>
    </xf>
    <xf numFmtId="3" fontId="4" fillId="0" borderId="4" xfId="5" applyNumberFormat="1" applyFont="1" applyFill="1" applyBorder="1" applyProtection="1">
      <protection locked="0"/>
    </xf>
    <xf numFmtId="37" fontId="4" fillId="0" borderId="4" xfId="5" applyNumberFormat="1" applyFont="1" applyFill="1" applyBorder="1" applyProtection="1">
      <protection locked="0"/>
    </xf>
    <xf numFmtId="3" fontId="4" fillId="0" borderId="1" xfId="5" applyNumberFormat="1" applyFont="1" applyFill="1" applyBorder="1" applyProtection="1">
      <protection locked="0"/>
    </xf>
    <xf numFmtId="37" fontId="4" fillId="0" borderId="1" xfId="5" applyNumberFormat="1" applyFont="1" applyFill="1" applyBorder="1" applyProtection="1">
      <protection locked="0"/>
    </xf>
    <xf numFmtId="0" fontId="5" fillId="0" borderId="3" xfId="5" applyFont="1" applyFill="1" applyBorder="1" applyProtection="1"/>
    <xf numFmtId="3" fontId="4" fillId="0" borderId="3" xfId="5" applyNumberFormat="1" applyFont="1" applyFill="1" applyBorder="1" applyProtection="1"/>
    <xf numFmtId="37" fontId="4" fillId="0" borderId="3" xfId="5" applyNumberFormat="1" applyFont="1" applyFill="1" applyBorder="1" applyProtection="1"/>
    <xf numFmtId="37" fontId="4" fillId="0" borderId="1" xfId="0" applyNumberFormat="1" applyFont="1" applyFill="1" applyBorder="1" applyProtection="1"/>
    <xf numFmtId="37" fontId="4" fillId="0" borderId="14" xfId="0" applyNumberFormat="1" applyFont="1" applyFill="1" applyBorder="1" applyProtection="1"/>
    <xf numFmtId="3" fontId="4" fillId="0" borderId="2" xfId="0" applyNumberFormat="1" applyFont="1" applyFill="1" applyBorder="1" applyProtection="1"/>
    <xf numFmtId="37" fontId="4" fillId="0" borderId="2" xfId="0" applyNumberFormat="1" applyFont="1" applyFill="1" applyBorder="1" applyProtection="1"/>
    <xf numFmtId="3" fontId="4" fillId="0" borderId="4" xfId="0" applyNumberFormat="1" applyFont="1" applyFill="1" applyBorder="1" applyProtection="1">
      <protection locked="0"/>
    </xf>
    <xf numFmtId="37" fontId="5" fillId="0" borderId="3" xfId="0" applyNumberFormat="1" applyFont="1" applyFill="1" applyBorder="1" applyProtection="1"/>
    <xf numFmtId="37" fontId="4" fillId="0" borderId="6" xfId="0" applyNumberFormat="1" applyFont="1" applyFill="1" applyBorder="1" applyProtection="1"/>
    <xf numFmtId="3" fontId="4" fillId="0" borderId="3" xfId="0" applyNumberFormat="1" applyFont="1" applyFill="1" applyBorder="1" applyProtection="1"/>
    <xf numFmtId="37" fontId="4" fillId="0" borderId="3" xfId="0" applyNumberFormat="1" applyFont="1" applyFill="1" applyBorder="1" applyProtection="1"/>
    <xf numFmtId="3" fontId="4" fillId="0" borderId="0" xfId="5" applyNumberFormat="1" applyFont="1" applyFill="1" applyBorder="1" applyProtection="1"/>
    <xf numFmtId="0" fontId="5" fillId="0" borderId="2" xfId="5" applyFont="1" applyFill="1" applyBorder="1" applyProtection="1"/>
    <xf numFmtId="0" fontId="4" fillId="0" borderId="3" xfId="5" applyFont="1" applyFill="1" applyBorder="1" applyProtection="1"/>
    <xf numFmtId="3" fontId="4" fillId="0" borderId="6" xfId="5" applyNumberFormat="1" applyFont="1" applyFill="1" applyBorder="1" applyProtection="1"/>
    <xf numFmtId="0" fontId="4" fillId="0" borderId="1" xfId="5" applyFont="1" applyFill="1" applyBorder="1" applyProtection="1"/>
    <xf numFmtId="3" fontId="4" fillId="0" borderId="0" xfId="5" applyNumberFormat="1" applyFont="1" applyFill="1" applyProtection="1"/>
    <xf numFmtId="37" fontId="4" fillId="0" borderId="1" xfId="5" applyNumberFormat="1" applyFont="1" applyFill="1" applyBorder="1" applyProtection="1"/>
    <xf numFmtId="0" fontId="4" fillId="0" borderId="4" xfId="5" applyFont="1" applyFill="1" applyBorder="1" applyProtection="1"/>
    <xf numFmtId="166" fontId="4" fillId="0" borderId="4" xfId="5" applyNumberFormat="1" applyFont="1" applyFill="1" applyBorder="1" applyProtection="1"/>
    <xf numFmtId="0" fontId="4" fillId="0" borderId="0" xfId="5" applyFont="1" applyFill="1" applyAlignment="1" applyProtection="1">
      <alignment horizontal="centerContinuous"/>
    </xf>
    <xf numFmtId="0" fontId="4" fillId="0" borderId="0" xfId="6" applyFont="1" applyFill="1" applyProtection="1"/>
    <xf numFmtId="0" fontId="4" fillId="0" borderId="0" xfId="6" applyFont="1" applyFill="1" applyAlignment="1" applyProtection="1">
      <alignment horizontal="right"/>
    </xf>
    <xf numFmtId="0" fontId="4" fillId="0" borderId="9" xfId="6" applyFont="1" applyFill="1" applyBorder="1" applyProtection="1"/>
    <xf numFmtId="0" fontId="4" fillId="0" borderId="1" xfId="6" applyFont="1" applyFill="1" applyBorder="1" applyProtection="1"/>
    <xf numFmtId="0" fontId="4" fillId="0" borderId="1" xfId="6" applyFont="1" applyFill="1" applyBorder="1" applyAlignment="1" applyProtection="1">
      <alignment horizontal="center"/>
    </xf>
    <xf numFmtId="0" fontId="4" fillId="0" borderId="2" xfId="6" applyFont="1" applyFill="1" applyBorder="1" applyProtection="1"/>
    <xf numFmtId="0" fontId="4" fillId="0" borderId="2" xfId="6" applyFont="1" applyFill="1" applyBorder="1" applyAlignment="1" applyProtection="1">
      <alignment horizontal="center"/>
    </xf>
    <xf numFmtId="0" fontId="5" fillId="0" borderId="3" xfId="6" applyFont="1" applyFill="1" applyBorder="1" applyAlignment="1" applyProtection="1">
      <alignment horizontal="left"/>
    </xf>
    <xf numFmtId="0" fontId="4" fillId="0" borderId="3" xfId="6" applyFont="1" applyFill="1" applyBorder="1" applyAlignment="1" applyProtection="1">
      <alignment horizontal="center"/>
    </xf>
    <xf numFmtId="0" fontId="4" fillId="0" borderId="4" xfId="6" applyFont="1" applyFill="1" applyBorder="1" applyProtection="1"/>
    <xf numFmtId="3" fontId="4" fillId="0" borderId="4" xfId="6" applyNumberFormat="1" applyFont="1" applyFill="1" applyBorder="1" applyProtection="1">
      <protection locked="0"/>
    </xf>
    <xf numFmtId="3" fontId="4" fillId="0" borderId="4" xfId="6" applyNumberFormat="1" applyFont="1" applyFill="1" applyBorder="1" applyProtection="1"/>
    <xf numFmtId="3" fontId="4" fillId="0" borderId="1" xfId="6" applyNumberFormat="1" applyFont="1" applyFill="1" applyBorder="1" applyProtection="1"/>
    <xf numFmtId="3" fontId="4" fillId="0" borderId="2" xfId="6" applyNumberFormat="1" applyFont="1" applyFill="1" applyBorder="1" applyProtection="1"/>
    <xf numFmtId="3" fontId="4" fillId="0" borderId="3" xfId="6" applyNumberFormat="1" applyFont="1" applyFill="1" applyBorder="1" applyProtection="1">
      <protection locked="0"/>
    </xf>
    <xf numFmtId="0" fontId="4" fillId="0" borderId="4" xfId="6" applyFont="1" applyFill="1" applyBorder="1" applyAlignment="1" applyProtection="1">
      <alignment horizontal="center"/>
    </xf>
    <xf numFmtId="0" fontId="5" fillId="0" borderId="3" xfId="6" applyFont="1" applyFill="1" applyBorder="1" applyProtection="1"/>
    <xf numFmtId="3" fontId="4" fillId="0" borderId="0" xfId="6" applyNumberFormat="1" applyFont="1" applyFill="1" applyProtection="1"/>
    <xf numFmtId="3" fontId="4" fillId="0" borderId="0" xfId="6" applyNumberFormat="1" applyFont="1" applyFill="1" applyProtection="1">
      <protection locked="0"/>
    </xf>
    <xf numFmtId="0" fontId="5" fillId="0" borderId="1" xfId="6" applyFont="1" applyFill="1" applyBorder="1" applyProtection="1"/>
    <xf numFmtId="0" fontId="4" fillId="0" borderId="3" xfId="6" applyFont="1" applyFill="1" applyBorder="1" applyProtection="1"/>
    <xf numFmtId="3" fontId="4" fillId="0" borderId="3" xfId="6" applyNumberFormat="1" applyFont="1" applyFill="1" applyBorder="1" applyProtection="1"/>
    <xf numFmtId="0" fontId="4" fillId="0" borderId="0" xfId="7" applyFont="1" applyFill="1" applyProtection="1"/>
    <xf numFmtId="0" fontId="4" fillId="0" borderId="0" xfId="7" applyFont="1" applyFill="1" applyAlignment="1" applyProtection="1">
      <alignment horizontal="right"/>
    </xf>
    <xf numFmtId="0" fontId="4" fillId="0" borderId="9" xfId="7" applyFont="1" applyFill="1" applyBorder="1" applyProtection="1"/>
    <xf numFmtId="0" fontId="4" fillId="0" borderId="2" xfId="7" applyFont="1" applyFill="1" applyBorder="1" applyProtection="1"/>
    <xf numFmtId="0" fontId="4" fillId="0" borderId="1" xfId="7" applyFont="1" applyFill="1" applyBorder="1" applyAlignment="1" applyProtection="1">
      <alignment horizontal="center"/>
    </xf>
    <xf numFmtId="0" fontId="4" fillId="0" borderId="2" xfId="7" applyFont="1" applyFill="1" applyBorder="1" applyAlignment="1" applyProtection="1">
      <alignment horizontal="center"/>
    </xf>
    <xf numFmtId="0" fontId="5" fillId="0" borderId="3" xfId="7" applyFont="1" applyFill="1" applyBorder="1" applyAlignment="1" applyProtection="1">
      <alignment horizontal="left"/>
    </xf>
    <xf numFmtId="0" fontId="4" fillId="0" borderId="3" xfId="7" applyFont="1" applyFill="1" applyBorder="1" applyAlignment="1" applyProtection="1">
      <alignment horizontal="center"/>
    </xf>
    <xf numFmtId="0" fontId="5" fillId="0" borderId="1" xfId="7" applyFont="1" applyFill="1" applyBorder="1" applyProtection="1"/>
    <xf numFmtId="0" fontId="4" fillId="0" borderId="4" xfId="7" applyFont="1" applyFill="1" applyBorder="1" applyAlignment="1" applyProtection="1">
      <alignment horizontal="center"/>
    </xf>
    <xf numFmtId="3" fontId="4" fillId="0" borderId="4" xfId="7" applyNumberFormat="1" applyFont="1" applyFill="1" applyBorder="1" applyProtection="1"/>
    <xf numFmtId="0" fontId="4" fillId="0" borderId="1" xfId="7" applyFont="1" applyFill="1" applyBorder="1" applyProtection="1"/>
    <xf numFmtId="3" fontId="4" fillId="0" borderId="1" xfId="7" applyNumberFormat="1" applyFont="1" applyFill="1" applyBorder="1" applyProtection="1"/>
    <xf numFmtId="3" fontId="4" fillId="0" borderId="3" xfId="7" applyNumberFormat="1" applyFont="1" applyFill="1" applyBorder="1" applyProtection="1">
      <protection locked="0"/>
    </xf>
    <xf numFmtId="3" fontId="4" fillId="0" borderId="4" xfId="7" applyNumberFormat="1" applyFont="1" applyFill="1" applyBorder="1" applyProtection="1">
      <protection locked="0"/>
    </xf>
    <xf numFmtId="3" fontId="4" fillId="0" borderId="1" xfId="7" applyNumberFormat="1" applyFont="1" applyFill="1" applyBorder="1" applyProtection="1">
      <protection locked="0"/>
    </xf>
    <xf numFmtId="0" fontId="4" fillId="0" borderId="7" xfId="7" applyFont="1" applyFill="1" applyBorder="1" applyAlignment="1" applyProtection="1">
      <alignment horizontal="center"/>
    </xf>
    <xf numFmtId="3" fontId="4" fillId="0" borderId="7" xfId="7" applyNumberFormat="1" applyFont="1" applyFill="1" applyBorder="1" applyProtection="1"/>
    <xf numFmtId="0" fontId="5" fillId="0" borderId="3" xfId="7" applyFont="1" applyFill="1" applyBorder="1" applyProtection="1"/>
    <xf numFmtId="3" fontId="4" fillId="0" borderId="3" xfId="7" applyNumberFormat="1" applyFont="1" applyFill="1" applyBorder="1" applyProtection="1"/>
    <xf numFmtId="0" fontId="5" fillId="0" borderId="2" xfId="7" applyFont="1" applyFill="1" applyBorder="1" applyProtection="1"/>
    <xf numFmtId="0" fontId="4" fillId="0" borderId="3" xfId="7" applyFont="1" applyFill="1" applyBorder="1" applyProtection="1"/>
    <xf numFmtId="3" fontId="4" fillId="0" borderId="6" xfId="7" applyNumberFormat="1" applyFont="1" applyFill="1" applyBorder="1" applyProtection="1"/>
    <xf numFmtId="0" fontId="4" fillId="0" borderId="0" xfId="7" applyFont="1" applyFill="1" applyBorder="1" applyProtection="1"/>
    <xf numFmtId="0" fontId="4" fillId="0" borderId="0" xfId="7" applyFont="1" applyFill="1" applyBorder="1" applyAlignment="1" applyProtection="1">
      <alignment horizontal="center"/>
    </xf>
    <xf numFmtId="0" fontId="4" fillId="0" borderId="0" xfId="6" applyFont="1" applyFill="1" applyAlignment="1" applyProtection="1">
      <alignment horizontal="centerContinuous"/>
      <protection locked="0"/>
    </xf>
    <xf numFmtId="0" fontId="4" fillId="0" borderId="0" xfId="6" applyFont="1" applyFill="1" applyAlignment="1" applyProtection="1">
      <alignment horizontal="centerContinuous"/>
    </xf>
    <xf numFmtId="0" fontId="4" fillId="0" borderId="0" xfId="6" applyFont="1" applyFill="1" applyAlignment="1">
      <alignment horizontal="centerContinuous"/>
    </xf>
    <xf numFmtId="0" fontId="4" fillId="0" borderId="0" xfId="8" applyFont="1" applyFill="1" applyProtection="1"/>
    <xf numFmtId="0" fontId="4" fillId="0" borderId="0" xfId="8" applyFont="1" applyFill="1" applyAlignment="1" applyProtection="1">
      <alignment horizontal="right"/>
    </xf>
    <xf numFmtId="0" fontId="4" fillId="0" borderId="9" xfId="8" applyFont="1" applyFill="1" applyBorder="1" applyProtection="1"/>
    <xf numFmtId="0" fontId="4" fillId="0" borderId="1" xfId="8" applyFont="1" applyFill="1" applyBorder="1" applyProtection="1"/>
    <xf numFmtId="0" fontId="4" fillId="0" borderId="1" xfId="8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>
      <alignment horizontal="center"/>
    </xf>
    <xf numFmtId="0" fontId="4" fillId="0" borderId="2" xfId="8" applyFont="1" applyFill="1" applyBorder="1" applyProtection="1"/>
    <xf numFmtId="0" fontId="4" fillId="0" borderId="2" xfId="8" applyFont="1" applyFill="1" applyBorder="1" applyAlignment="1" applyProtection="1">
      <alignment horizontal="center"/>
    </xf>
    <xf numFmtId="0" fontId="5" fillId="0" borderId="3" xfId="8" applyFont="1" applyFill="1" applyBorder="1" applyAlignment="1" applyProtection="1">
      <alignment horizontal="left"/>
    </xf>
    <xf numFmtId="0" fontId="4" fillId="0" borderId="3" xfId="8" applyFont="1" applyFill="1" applyBorder="1" applyAlignment="1" applyProtection="1">
      <alignment horizontal="center"/>
    </xf>
    <xf numFmtId="0" fontId="4" fillId="0" borderId="4" xfId="8" applyFont="1" applyFill="1" applyBorder="1" applyProtection="1"/>
    <xf numFmtId="0" fontId="4" fillId="0" borderId="4" xfId="8" applyFont="1" applyFill="1" applyBorder="1" applyAlignment="1" applyProtection="1">
      <alignment horizontal="center"/>
    </xf>
    <xf numFmtId="3" fontId="4" fillId="0" borderId="4" xfId="8" applyNumberFormat="1" applyFont="1" applyFill="1" applyBorder="1" applyProtection="1">
      <protection locked="0"/>
    </xf>
    <xf numFmtId="3" fontId="4" fillId="0" borderId="4" xfId="8" applyNumberFormat="1" applyFont="1" applyFill="1" applyBorder="1" applyProtection="1"/>
    <xf numFmtId="3" fontId="4" fillId="0" borderId="1" xfId="8" applyNumberFormat="1" applyFont="1" applyFill="1" applyBorder="1" applyProtection="1"/>
    <xf numFmtId="3" fontId="4" fillId="0" borderId="2" xfId="8" applyNumberFormat="1" applyFont="1" applyFill="1" applyBorder="1" applyProtection="1"/>
    <xf numFmtId="3" fontId="4" fillId="0" borderId="3" xfId="8" applyNumberFormat="1" applyFont="1" applyFill="1" applyBorder="1" applyProtection="1">
      <protection locked="0"/>
    </xf>
    <xf numFmtId="0" fontId="5" fillId="0" borderId="3" xfId="8" applyFont="1" applyFill="1" applyBorder="1" applyProtection="1"/>
    <xf numFmtId="3" fontId="4" fillId="0" borderId="0" xfId="8" applyNumberFormat="1" applyFont="1" applyFill="1" applyProtection="1"/>
    <xf numFmtId="3" fontId="4" fillId="0" borderId="0" xfId="8" applyNumberFormat="1" applyFont="1" applyFill="1" applyProtection="1">
      <protection locked="0"/>
    </xf>
    <xf numFmtId="0" fontId="5" fillId="0" borderId="1" xfId="8" applyFont="1" applyFill="1" applyBorder="1" applyProtection="1"/>
    <xf numFmtId="0" fontId="4" fillId="0" borderId="3" xfId="8" applyFont="1" applyFill="1" applyBorder="1" applyProtection="1"/>
    <xf numFmtId="3" fontId="4" fillId="0" borderId="3" xfId="8" applyNumberFormat="1" applyFont="1" applyFill="1" applyBorder="1" applyProtection="1"/>
    <xf numFmtId="0" fontId="4" fillId="0" borderId="0" xfId="9" applyFont="1" applyFill="1" applyProtection="1"/>
    <xf numFmtId="0" fontId="4" fillId="0" borderId="0" xfId="9" applyFont="1" applyFill="1" applyAlignment="1" applyProtection="1">
      <alignment horizontal="right"/>
    </xf>
    <xf numFmtId="0" fontId="4" fillId="0" borderId="0" xfId="10" applyFont="1" applyFill="1" applyProtection="1"/>
    <xf numFmtId="0" fontId="4" fillId="0" borderId="0" xfId="11" applyFont="1" applyFill="1" applyProtection="1"/>
    <xf numFmtId="0" fontId="3" fillId="0" borderId="0" xfId="12" applyFont="1" applyFill="1" applyProtection="1"/>
    <xf numFmtId="37" fontId="3" fillId="0" borderId="0" xfId="0" applyNumberFormat="1" applyFont="1" applyFill="1" applyAlignment="1">
      <alignment horizontal="left"/>
    </xf>
    <xf numFmtId="0" fontId="3" fillId="0" borderId="9" xfId="12" applyFont="1" applyFill="1" applyBorder="1" applyProtection="1"/>
    <xf numFmtId="0" fontId="3" fillId="0" borderId="1" xfId="12" applyFont="1" applyFill="1" applyBorder="1" applyProtection="1"/>
    <xf numFmtId="37" fontId="3" fillId="0" borderId="12" xfId="0" applyNumberFormat="1" applyFont="1" applyFill="1" applyBorder="1" applyAlignment="1">
      <alignment horizontal="center"/>
    </xf>
    <xf numFmtId="37" fontId="3" fillId="0" borderId="2" xfId="0" applyNumberFormat="1" applyFont="1" applyFill="1" applyBorder="1" applyAlignment="1">
      <alignment horizontal="center"/>
    </xf>
    <xf numFmtId="0" fontId="3" fillId="0" borderId="13" xfId="12" applyFont="1" applyFill="1" applyBorder="1" applyAlignment="1" applyProtection="1">
      <alignment horizontal="centerContinuous"/>
    </xf>
    <xf numFmtId="0" fontId="3" fillId="0" borderId="19" xfId="12" applyFont="1" applyFill="1" applyBorder="1" applyAlignment="1" applyProtection="1">
      <alignment horizontal="centerContinuous"/>
    </xf>
    <xf numFmtId="0" fontId="3" fillId="0" borderId="14" xfId="12" applyFont="1" applyFill="1" applyBorder="1" applyAlignment="1" applyProtection="1">
      <alignment horizontal="centerContinuous"/>
    </xf>
    <xf numFmtId="37" fontId="3" fillId="0" borderId="2" xfId="0" quotePrefix="1" applyNumberFormat="1" applyFont="1" applyFill="1" applyBorder="1" applyAlignment="1">
      <alignment horizontal="center"/>
    </xf>
    <xf numFmtId="0" fontId="3" fillId="0" borderId="0" xfId="12" applyFont="1" applyFill="1" applyAlignment="1" applyProtection="1">
      <alignment horizontal="center"/>
    </xf>
    <xf numFmtId="0" fontId="3" fillId="0" borderId="2" xfId="12" applyFont="1" applyFill="1" applyBorder="1" applyAlignment="1" applyProtection="1">
      <alignment horizontal="center"/>
    </xf>
    <xf numFmtId="0" fontId="3" fillId="0" borderId="1" xfId="12" applyFont="1" applyFill="1" applyBorder="1" applyAlignment="1" applyProtection="1">
      <alignment horizontal="center"/>
    </xf>
    <xf numFmtId="0" fontId="7" fillId="0" borderId="9" xfId="12" applyFont="1" applyFill="1" applyBorder="1" applyAlignment="1" applyProtection="1">
      <alignment horizontal="left"/>
    </xf>
    <xf numFmtId="0" fontId="3" fillId="0" borderId="3" xfId="12" applyFont="1" applyFill="1" applyBorder="1" applyAlignment="1" applyProtection="1">
      <alignment horizontal="center"/>
    </xf>
    <xf numFmtId="0" fontId="3" fillId="0" borderId="2" xfId="12" applyFont="1" applyFill="1" applyBorder="1" applyProtection="1"/>
    <xf numFmtId="3" fontId="3" fillId="0" borderId="1" xfId="12" applyNumberFormat="1" applyFont="1" applyFill="1" applyBorder="1" applyProtection="1"/>
    <xf numFmtId="0" fontId="3" fillId="0" borderId="3" xfId="12" applyFont="1" applyFill="1" applyBorder="1" applyProtection="1"/>
    <xf numFmtId="3" fontId="3" fillId="0" borderId="3" xfId="12" applyNumberFormat="1" applyFont="1" applyFill="1" applyBorder="1" applyProtection="1">
      <protection locked="0"/>
    </xf>
    <xf numFmtId="3" fontId="3" fillId="0" borderId="3" xfId="12" applyNumberFormat="1" applyFont="1" applyFill="1" applyBorder="1" applyProtection="1"/>
    <xf numFmtId="3" fontId="3" fillId="0" borderId="2" xfId="12" applyNumberFormat="1" applyFont="1" applyFill="1" applyBorder="1" applyProtection="1"/>
    <xf numFmtId="0" fontId="3" fillId="0" borderId="4" xfId="12" applyFont="1" applyFill="1" applyBorder="1" applyAlignment="1" applyProtection="1">
      <alignment horizontal="center"/>
    </xf>
    <xf numFmtId="3" fontId="3" fillId="0" borderId="4" xfId="12" applyNumberFormat="1" applyFont="1" applyFill="1" applyBorder="1" applyProtection="1">
      <protection locked="0"/>
    </xf>
    <xf numFmtId="3" fontId="3" fillId="0" borderId="4" xfId="12" applyNumberFormat="1" applyFont="1" applyFill="1" applyBorder="1" applyProtection="1"/>
    <xf numFmtId="0" fontId="3" fillId="0" borderId="2" xfId="12" applyFont="1" applyFill="1" applyBorder="1" applyAlignment="1" applyProtection="1">
      <alignment horizontal="left"/>
    </xf>
    <xf numFmtId="0" fontId="3" fillId="0" borderId="12" xfId="12" applyFont="1" applyFill="1" applyBorder="1" applyProtection="1"/>
    <xf numFmtId="0" fontId="3" fillId="0" borderId="2" xfId="12" quotePrefix="1" applyFont="1" applyFill="1" applyBorder="1" applyProtection="1">
      <protection locked="0"/>
    </xf>
    <xf numFmtId="0" fontId="3" fillId="0" borderId="0" xfId="12" applyFont="1" applyFill="1" applyAlignment="1" applyProtection="1">
      <alignment horizontal="centerContinuous"/>
      <protection locked="0"/>
    </xf>
    <xf numFmtId="0" fontId="3" fillId="0" borderId="0" xfId="12" applyFont="1" applyFill="1" applyAlignment="1" applyProtection="1">
      <alignment horizontal="centerContinuous"/>
    </xf>
    <xf numFmtId="0" fontId="4" fillId="0" borderId="0" xfId="13" applyFont="1" applyFill="1" applyAlignment="1" applyProtection="1">
      <alignment vertical="top"/>
    </xf>
    <xf numFmtId="0" fontId="3" fillId="0" borderId="0" xfId="14" applyFont="1" applyFill="1" applyAlignment="1" applyProtection="1">
      <alignment horizontal="left"/>
    </xf>
    <xf numFmtId="3" fontId="3" fillId="0" borderId="14" xfId="14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37" fontId="4" fillId="0" borderId="0" xfId="0" applyNumberFormat="1" applyFont="1" applyAlignment="1">
      <alignment horizontal="center"/>
    </xf>
    <xf numFmtId="37" fontId="4" fillId="0" borderId="0" xfId="0" applyNumberFormat="1" applyFont="1" applyFill="1" applyAlignment="1">
      <alignment horizontal="center"/>
    </xf>
    <xf numFmtId="0" fontId="4" fillId="0" borderId="0" xfId="4" applyFont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37" fontId="4" fillId="0" borderId="0" xfId="0" applyNumberFormat="1" applyFont="1" applyFill="1" applyAlignment="1" applyProtection="1">
      <alignment horizontal="center"/>
      <protection locked="0"/>
    </xf>
    <xf numFmtId="37" fontId="5" fillId="0" borderId="10" xfId="0" applyNumberFormat="1" applyFont="1" applyFill="1" applyBorder="1" applyAlignment="1">
      <alignment horizontal="center"/>
    </xf>
    <xf numFmtId="37" fontId="5" fillId="0" borderId="8" xfId="0" applyNumberFormat="1" applyFont="1" applyFill="1" applyBorder="1" applyAlignment="1">
      <alignment horizontal="center"/>
    </xf>
    <xf numFmtId="37" fontId="5" fillId="0" borderId="5" xfId="0" applyNumberFormat="1" applyFont="1" applyFill="1" applyBorder="1" applyAlignment="1">
      <alignment horizontal="center"/>
    </xf>
    <xf numFmtId="37" fontId="5" fillId="0" borderId="0" xfId="0" applyNumberFormat="1" applyFont="1" applyFill="1" applyAlignment="1">
      <alignment horizontal="center"/>
    </xf>
    <xf numFmtId="37" fontId="4" fillId="0" borderId="13" xfId="0" applyNumberFormat="1" applyFont="1" applyFill="1" applyBorder="1" applyAlignment="1">
      <alignment horizontal="center"/>
    </xf>
    <xf numFmtId="37" fontId="4" fillId="0" borderId="14" xfId="0" applyNumberFormat="1" applyFont="1" applyFill="1" applyBorder="1" applyAlignment="1">
      <alignment horizontal="center"/>
    </xf>
    <xf numFmtId="37" fontId="4" fillId="0" borderId="19" xfId="0" applyNumberFormat="1" applyFont="1" applyFill="1" applyBorder="1" applyAlignment="1">
      <alignment horizontal="center"/>
    </xf>
    <xf numFmtId="37" fontId="4" fillId="0" borderId="8" xfId="0" applyNumberFormat="1" applyFont="1" applyFill="1" applyBorder="1" applyAlignment="1">
      <alignment horizontal="center"/>
    </xf>
    <xf numFmtId="37" fontId="6" fillId="0" borderId="0" xfId="0" applyNumberFormat="1" applyFont="1" applyFill="1" applyAlignment="1">
      <alignment horizontal="center"/>
    </xf>
    <xf numFmtId="0" fontId="3" fillId="0" borderId="3" xfId="14" applyNumberFormat="1" applyFont="1" applyBorder="1" applyProtection="1"/>
    <xf numFmtId="0" fontId="3" fillId="0" borderId="2" xfId="14" applyNumberFormat="1" applyFont="1" applyBorder="1" applyProtection="1"/>
  </cellXfs>
  <cellStyles count="18">
    <cellStyle name="Currency" xfId="1" builtinId="4"/>
    <cellStyle name="Normal" xfId="0" builtinId="0"/>
    <cellStyle name="Normal_BFCCA" xfId="2"/>
    <cellStyle name="Normal_BFCCA1" xfId="3"/>
    <cellStyle name="Normal_BFCCD" xfId="4"/>
    <cellStyle name="Normal_BFCCD2" xfId="5"/>
    <cellStyle name="Normal_BFCCE" xfId="6"/>
    <cellStyle name="Normal_BFCCE2" xfId="7"/>
    <cellStyle name="Normal_BFCCG" xfId="8"/>
    <cellStyle name="Normal_BFCCG2" xfId="9"/>
    <cellStyle name="Normal_BFCCH" xfId="10"/>
    <cellStyle name="Normal_BFCCH2" xfId="11"/>
    <cellStyle name="Normal_BFCCI" xfId="12"/>
    <cellStyle name="Normal_BFCCK" xfId="13"/>
    <cellStyle name="Normal_BFCCM" xfId="14"/>
    <cellStyle name="Normal_F112" xfId="15"/>
    <cellStyle name="Normal_WCC1" xfId="16"/>
    <cellStyle name="Percent" xfId="17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4.v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zoomScaleNormal="100" workbookViewId="0">
      <selection activeCell="E13" sqref="E13"/>
    </sheetView>
  </sheetViews>
  <sheetFormatPr defaultColWidth="9" defaultRowHeight="15.75"/>
  <cols>
    <col min="1" max="1" width="14.75" style="37" customWidth="1"/>
    <col min="2" max="2" width="68.125" style="37" customWidth="1"/>
    <col min="3" max="3" width="13.625" style="37" customWidth="1"/>
    <col min="4" max="4" width="1.375" style="37" customWidth="1"/>
    <col min="5" max="5" width="13.625" style="37" customWidth="1"/>
    <col min="6" max="6" width="1.125" style="37" customWidth="1"/>
    <col min="7" max="7" width="12.375" style="37" customWidth="1"/>
    <col min="8" max="16384" width="9" style="37"/>
  </cols>
  <sheetData>
    <row r="1" spans="1:7">
      <c r="A1" s="431" t="s">
        <v>386</v>
      </c>
      <c r="B1" s="274"/>
      <c r="C1" s="274"/>
      <c r="E1" s="38"/>
      <c r="F1" s="38"/>
      <c r="G1" s="38"/>
    </row>
    <row r="2" spans="1:7">
      <c r="A2" s="37" t="s">
        <v>392</v>
      </c>
      <c r="B2" s="383" t="s">
        <v>385</v>
      </c>
      <c r="C2" s="316" t="s">
        <v>448</v>
      </c>
      <c r="D2" s="381"/>
      <c r="E2" s="381"/>
      <c r="F2" s="381"/>
      <c r="G2" s="382"/>
    </row>
    <row r="3" spans="1:7">
      <c r="B3" s="383"/>
      <c r="C3" s="47"/>
      <c r="E3" s="38"/>
      <c r="F3" s="38"/>
      <c r="G3" s="380"/>
    </row>
    <row r="4" spans="1:7">
      <c r="B4" s="383" t="s">
        <v>384</v>
      </c>
      <c r="C4" s="316" t="s">
        <v>449</v>
      </c>
      <c r="D4" s="381"/>
      <c r="E4" s="381"/>
      <c r="F4" s="381"/>
      <c r="G4" s="382"/>
    </row>
    <row r="5" spans="1:7">
      <c r="B5" s="274"/>
      <c r="C5" s="380"/>
      <c r="D5" s="38"/>
      <c r="E5" s="38"/>
      <c r="F5" s="38"/>
      <c r="G5" s="380"/>
    </row>
    <row r="6" spans="1:7">
      <c r="B6" s="272" t="s">
        <v>108</v>
      </c>
      <c r="C6" s="272"/>
      <c r="E6" s="38"/>
      <c r="F6" s="38"/>
      <c r="G6" s="275" t="s">
        <v>106</v>
      </c>
    </row>
    <row r="7" spans="1:7">
      <c r="B7" s="272"/>
      <c r="C7" s="272"/>
      <c r="E7" s="38"/>
      <c r="F7" s="38"/>
      <c r="G7" s="275"/>
    </row>
    <row r="9" spans="1:7">
      <c r="E9" s="272" t="s">
        <v>10</v>
      </c>
      <c r="F9" s="270"/>
      <c r="G9" s="272" t="s">
        <v>411</v>
      </c>
    </row>
    <row r="10" spans="1:7" ht="16.5" thickBot="1">
      <c r="A10" s="273"/>
      <c r="B10" s="273" t="s">
        <v>412</v>
      </c>
      <c r="C10" s="273"/>
      <c r="D10" s="276"/>
      <c r="E10" s="273" t="s">
        <v>6</v>
      </c>
      <c r="F10" s="271"/>
      <c r="G10" s="273" t="s">
        <v>6</v>
      </c>
    </row>
    <row r="11" spans="1:7">
      <c r="A11" s="37" t="s">
        <v>414</v>
      </c>
      <c r="E11" s="277">
        <v>2060000</v>
      </c>
      <c r="G11" s="277"/>
    </row>
    <row r="12" spans="1:7">
      <c r="A12" s="37" t="s">
        <v>415</v>
      </c>
      <c r="E12" s="277"/>
      <c r="G12" s="277"/>
    </row>
    <row r="13" spans="1:7">
      <c r="A13" s="37" t="s">
        <v>416</v>
      </c>
      <c r="E13" s="432">
        <f>+E11-E12</f>
        <v>2060000</v>
      </c>
      <c r="G13" s="278">
        <f>+G11-G12</f>
        <v>0</v>
      </c>
    </row>
  </sheetData>
  <phoneticPr fontId="0" type="noConversion"/>
  <printOptions horizontalCentered="1"/>
  <pageMargins left="0.5" right="0.5" top="0.5" bottom="0.5" header="0.25" footer="0.25"/>
  <pageSetup scale="90" fitToHeight="1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4"/>
  <sheetViews>
    <sheetView zoomScale="90" zoomScaleNormal="100" workbookViewId="0"/>
  </sheetViews>
  <sheetFormatPr defaultColWidth="9" defaultRowHeight="15.75"/>
  <cols>
    <col min="1" max="1" width="52.625" style="2" customWidth="1"/>
    <col min="2" max="2" width="4.625" style="2" customWidth="1"/>
    <col min="3" max="5" width="13.625" style="2" customWidth="1"/>
    <col min="6" max="16384" width="9" style="2"/>
  </cols>
  <sheetData>
    <row r="1" spans="1:5">
      <c r="A1" s="398"/>
      <c r="E1" s="3" t="s">
        <v>1</v>
      </c>
    </row>
    <row r="2" spans="1:5">
      <c r="E2" s="3" t="s">
        <v>74</v>
      </c>
    </row>
    <row r="3" spans="1:5">
      <c r="A3" s="2" t="s">
        <v>2</v>
      </c>
      <c r="E3" s="3" t="str">
        <f>+'Gen-1'!$E$2</f>
        <v>2012-2013</v>
      </c>
    </row>
    <row r="5" spans="1:5">
      <c r="A5" s="4"/>
      <c r="B5" s="4"/>
      <c r="C5" s="17" t="str">
        <f>+'Gen-1'!$C$3</f>
        <v>2010-2011</v>
      </c>
      <c r="D5" s="5" t="str">
        <f>+'Gen-1'!$D$3</f>
        <v>2011-2012</v>
      </c>
      <c r="E5" s="6" t="str">
        <f>+'Gen-1'!$E$3</f>
        <v>2012-2013</v>
      </c>
    </row>
    <row r="6" spans="1:5">
      <c r="A6" s="7" t="s">
        <v>13</v>
      </c>
      <c r="B6" s="7"/>
      <c r="C6" s="18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9" t="str">
        <f>+'PTE-1'!A5</f>
        <v>POSTSECONDARY TECHNICAL EDUCATION</v>
      </c>
      <c r="B7" s="10" t="s">
        <v>18</v>
      </c>
      <c r="C7" s="18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11" t="s">
        <v>51</v>
      </c>
      <c r="B8" s="11">
        <v>62</v>
      </c>
      <c r="C8" s="11">
        <f>+'PTE-1'!C43</f>
        <v>0</v>
      </c>
      <c r="D8" s="11">
        <f>+'PTE-1'!D43</f>
        <v>0</v>
      </c>
      <c r="E8" s="11">
        <f>+'PTE-1'!E43</f>
        <v>0</v>
      </c>
    </row>
    <row r="9" spans="1:5">
      <c r="A9" s="4"/>
      <c r="B9" s="4"/>
      <c r="C9" s="4"/>
      <c r="D9" s="4"/>
      <c r="E9" s="4"/>
    </row>
    <row r="10" spans="1:5">
      <c r="A10" s="7" t="s">
        <v>52</v>
      </c>
      <c r="B10" s="7"/>
      <c r="C10" s="7"/>
      <c r="D10" s="7"/>
      <c r="E10" s="7"/>
    </row>
    <row r="11" spans="1:5">
      <c r="A11" s="7" t="s">
        <v>53</v>
      </c>
      <c r="B11" s="7"/>
      <c r="C11" s="7"/>
      <c r="D11" s="7"/>
      <c r="E11" s="7"/>
    </row>
    <row r="12" spans="1:5">
      <c r="A12" s="7" t="s">
        <v>54</v>
      </c>
      <c r="B12" s="10">
        <v>63</v>
      </c>
      <c r="C12" s="33"/>
      <c r="D12" s="33"/>
      <c r="E12" s="33"/>
    </row>
    <row r="13" spans="1:5">
      <c r="A13" s="7" t="s">
        <v>55</v>
      </c>
      <c r="B13" s="11">
        <v>64</v>
      </c>
      <c r="C13" s="34"/>
      <c r="D13" s="34"/>
      <c r="E13" s="34"/>
    </row>
    <row r="14" spans="1:5">
      <c r="A14" s="7" t="s">
        <v>56</v>
      </c>
      <c r="B14" s="11">
        <v>65</v>
      </c>
      <c r="C14" s="34"/>
      <c r="D14" s="34"/>
      <c r="E14" s="34"/>
    </row>
    <row r="15" spans="1:5">
      <c r="A15" s="7" t="s">
        <v>57</v>
      </c>
      <c r="B15" s="10">
        <v>66</v>
      </c>
      <c r="C15" s="33"/>
      <c r="D15" s="33"/>
      <c r="E15" s="33"/>
    </row>
    <row r="16" spans="1:5">
      <c r="A16" s="7" t="s">
        <v>58</v>
      </c>
      <c r="B16" s="7">
        <v>67</v>
      </c>
      <c r="C16" s="32"/>
      <c r="D16" s="32"/>
      <c r="E16" s="32"/>
    </row>
    <row r="17" spans="1:5">
      <c r="A17" s="7" t="s">
        <v>59</v>
      </c>
      <c r="B17" s="11">
        <v>68</v>
      </c>
      <c r="C17" s="34"/>
      <c r="D17" s="34"/>
      <c r="E17" s="34"/>
    </row>
    <row r="18" spans="1:5">
      <c r="A18" s="7" t="s">
        <v>60</v>
      </c>
      <c r="B18" s="11">
        <v>69</v>
      </c>
      <c r="C18" s="34"/>
      <c r="D18" s="34"/>
      <c r="E18" s="34"/>
    </row>
    <row r="19" spans="1:5">
      <c r="A19" s="7" t="s">
        <v>61</v>
      </c>
      <c r="B19" s="11">
        <v>70</v>
      </c>
      <c r="C19" s="34"/>
      <c r="D19" s="34"/>
      <c r="E19" s="34"/>
    </row>
    <row r="20" spans="1:5">
      <c r="A20" s="4"/>
      <c r="B20" s="4"/>
      <c r="C20" s="4"/>
      <c r="D20" s="4"/>
      <c r="E20" s="4"/>
    </row>
    <row r="21" spans="1:5">
      <c r="A21" s="7" t="s">
        <v>62</v>
      </c>
      <c r="B21" s="10">
        <v>79</v>
      </c>
      <c r="C21" s="10">
        <f>SUM(C12:C19)</f>
        <v>0</v>
      </c>
      <c r="D21" s="10">
        <f>SUM(D12:D19)</f>
        <v>0</v>
      </c>
      <c r="E21" s="10">
        <f>SUM(E12:E19)</f>
        <v>0</v>
      </c>
    </row>
    <row r="22" spans="1:5">
      <c r="A22" s="4" t="s">
        <v>63</v>
      </c>
      <c r="B22" s="24"/>
      <c r="C22" s="7"/>
      <c r="D22" s="7"/>
      <c r="E22" s="11"/>
    </row>
    <row r="23" spans="1:5">
      <c r="A23" s="386" t="s">
        <v>403</v>
      </c>
      <c r="B23" s="24">
        <v>82</v>
      </c>
      <c r="C23" s="34"/>
      <c r="D23" s="34"/>
      <c r="E23" s="34"/>
    </row>
    <row r="24" spans="1:5">
      <c r="A24" s="7" t="s">
        <v>182</v>
      </c>
      <c r="B24" s="24">
        <v>83</v>
      </c>
      <c r="C24" s="34"/>
      <c r="D24" s="34"/>
      <c r="E24" s="34"/>
    </row>
    <row r="25" spans="1:5">
      <c r="A25" s="9" t="s">
        <v>65</v>
      </c>
      <c r="B25" s="13">
        <v>89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5">
      <c r="A26" s="7" t="s">
        <v>66</v>
      </c>
      <c r="B26" s="4"/>
      <c r="C26" s="4"/>
      <c r="D26" s="4"/>
      <c r="E26" s="4"/>
    </row>
    <row r="27" spans="1:5">
      <c r="A27" s="10" t="s">
        <v>67</v>
      </c>
      <c r="B27" s="10">
        <v>90</v>
      </c>
      <c r="C27" s="10">
        <f>+C21+C25</f>
        <v>0</v>
      </c>
      <c r="D27" s="10">
        <f>+D21+D25</f>
        <v>0</v>
      </c>
      <c r="E27" s="10">
        <f>+E21+E25</f>
        <v>0</v>
      </c>
    </row>
    <row r="28" spans="1:5">
      <c r="A28" s="7"/>
      <c r="B28" s="7"/>
      <c r="C28" s="7"/>
      <c r="D28" s="7"/>
      <c r="E28" s="7"/>
    </row>
    <row r="29" spans="1:5">
      <c r="A29" s="10" t="s">
        <v>68</v>
      </c>
      <c r="B29" s="10">
        <v>93</v>
      </c>
      <c r="C29" s="10">
        <f>+C8-C27</f>
        <v>0</v>
      </c>
      <c r="D29" s="10">
        <f>+D8-D27</f>
        <v>0</v>
      </c>
      <c r="E29" s="317" t="s">
        <v>111</v>
      </c>
    </row>
    <row r="54" spans="1:5">
      <c r="A54" s="619" t="s">
        <v>343</v>
      </c>
      <c r="B54" s="619"/>
      <c r="C54" s="619"/>
      <c r="D54" s="619"/>
      <c r="E54" s="619"/>
    </row>
  </sheetData>
  <mergeCells count="1">
    <mergeCell ref="A54:E54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9"/>
  <sheetViews>
    <sheetView zoomScale="90" zoomScaleNormal="100" workbookViewId="0">
      <selection activeCell="H33" sqref="H33"/>
    </sheetView>
  </sheetViews>
  <sheetFormatPr defaultColWidth="9" defaultRowHeight="15.75"/>
  <cols>
    <col min="1" max="1" width="52.625" style="68" customWidth="1"/>
    <col min="2" max="2" width="4.625" style="68" customWidth="1"/>
    <col min="3" max="5" width="13.625" style="374" customWidth="1"/>
    <col min="6" max="16384" width="9" style="68"/>
  </cols>
  <sheetData>
    <row r="1" spans="1:5">
      <c r="A1" s="453"/>
      <c r="B1" s="142"/>
      <c r="C1" s="453"/>
      <c r="D1" s="453"/>
      <c r="E1" s="454" t="s">
        <v>1</v>
      </c>
    </row>
    <row r="2" spans="1:5">
      <c r="A2" s="142"/>
      <c r="B2" s="142"/>
      <c r="C2" s="453"/>
      <c r="D2" s="453"/>
      <c r="E2" s="454" t="s">
        <v>149</v>
      </c>
    </row>
    <row r="3" spans="1:5">
      <c r="A3" s="320" t="s">
        <v>2</v>
      </c>
      <c r="B3" s="142"/>
      <c r="C3" s="431"/>
      <c r="D3" s="455"/>
      <c r="E3" s="439" t="str">
        <f>+'Gen-1'!$E$2</f>
        <v>2012-2013</v>
      </c>
    </row>
    <row r="4" spans="1:5">
      <c r="A4" s="150"/>
      <c r="B4" s="143"/>
      <c r="C4" s="443" t="str">
        <f>+'Gen-1'!$C$3</f>
        <v>2010-2011</v>
      </c>
      <c r="D4" s="405" t="str">
        <f>+'Gen-1'!$D$3</f>
        <v>2011-2012</v>
      </c>
      <c r="E4" s="444" t="str">
        <f>+'Gen-1'!$E$3</f>
        <v>2012-2013</v>
      </c>
    </row>
    <row r="5" spans="1:5">
      <c r="A5" s="147" t="s">
        <v>13</v>
      </c>
      <c r="B5" s="144"/>
      <c r="C5" s="403" t="str">
        <f>+'Gen-1'!$C$4</f>
        <v>Audited</v>
      </c>
      <c r="D5" s="407" t="str">
        <f>+'Gen-1'!$D$4</f>
        <v>Unaudited</v>
      </c>
      <c r="E5" s="407" t="str">
        <f>+'Gen-1'!$E$4</f>
        <v>Proposed</v>
      </c>
    </row>
    <row r="6" spans="1:5">
      <c r="A6" s="321" t="s">
        <v>150</v>
      </c>
      <c r="B6" s="145" t="s">
        <v>18</v>
      </c>
      <c r="C6" s="456" t="str">
        <f>+'Gen-1'!$C$5</f>
        <v>Actual</v>
      </c>
      <c r="D6" s="31" t="str">
        <f>+'Gen-1'!$D$5</f>
        <v>Actual</v>
      </c>
      <c r="E6" s="31" t="str">
        <f>+'Gen-1'!$E$5</f>
        <v>Budget</v>
      </c>
    </row>
    <row r="7" spans="1:5">
      <c r="A7" s="146" t="s">
        <v>75</v>
      </c>
      <c r="B7" s="145">
        <v>3</v>
      </c>
      <c r="C7" s="391">
        <v>89169</v>
      </c>
      <c r="D7" s="457">
        <f>+'ABE-2'!C26</f>
        <v>48109</v>
      </c>
      <c r="E7" s="457">
        <f>+'ABE-2'!D26</f>
        <v>33557</v>
      </c>
    </row>
    <row r="8" spans="1:5">
      <c r="A8" s="147" t="s">
        <v>20</v>
      </c>
      <c r="B8" s="144"/>
      <c r="C8" s="458"/>
      <c r="D8" s="458"/>
      <c r="E8" s="458"/>
    </row>
    <row r="9" spans="1:5">
      <c r="A9" s="147" t="s">
        <v>21</v>
      </c>
      <c r="B9" s="144"/>
      <c r="C9" s="458"/>
      <c r="D9" s="458"/>
      <c r="E9" s="458"/>
    </row>
    <row r="10" spans="1:5">
      <c r="A10" s="147" t="s">
        <v>370</v>
      </c>
      <c r="B10" s="145">
        <v>4</v>
      </c>
      <c r="C10" s="391"/>
      <c r="D10" s="391"/>
      <c r="E10" s="391"/>
    </row>
    <row r="11" spans="1:5">
      <c r="A11" s="147" t="s">
        <v>371</v>
      </c>
      <c r="B11" s="148">
        <v>5</v>
      </c>
      <c r="C11" s="392"/>
      <c r="D11" s="392"/>
      <c r="E11" s="392"/>
    </row>
    <row r="12" spans="1:5">
      <c r="A12" s="149" t="s">
        <v>22</v>
      </c>
      <c r="B12" s="148">
        <v>9</v>
      </c>
      <c r="C12" s="459">
        <f>SUM(C10:C11)</f>
        <v>0</v>
      </c>
      <c r="D12" s="459">
        <f>SUM(D10:D11)</f>
        <v>0</v>
      </c>
      <c r="E12" s="459">
        <f>SUM(E10:E11)</f>
        <v>0</v>
      </c>
    </row>
    <row r="13" spans="1:5">
      <c r="A13" s="150" t="s">
        <v>23</v>
      </c>
      <c r="B13" s="143"/>
      <c r="C13" s="390"/>
      <c r="D13" s="390"/>
      <c r="E13" s="390"/>
    </row>
    <row r="14" spans="1:5">
      <c r="A14" s="147" t="s">
        <v>24</v>
      </c>
      <c r="B14" s="145">
        <v>10</v>
      </c>
      <c r="C14" s="391">
        <v>85787</v>
      </c>
      <c r="D14" s="391">
        <v>81100</v>
      </c>
      <c r="E14" s="391">
        <v>82100</v>
      </c>
    </row>
    <row r="15" spans="1:5">
      <c r="A15" s="147" t="s">
        <v>25</v>
      </c>
      <c r="B15" s="148">
        <v>11</v>
      </c>
      <c r="C15" s="392"/>
      <c r="D15" s="392"/>
      <c r="E15" s="392"/>
    </row>
    <row r="16" spans="1:5">
      <c r="A16" s="149" t="s">
        <v>26</v>
      </c>
      <c r="B16" s="148">
        <v>19</v>
      </c>
      <c r="C16" s="459">
        <f>SUM(C14:C15)</f>
        <v>85787</v>
      </c>
      <c r="D16" s="459">
        <f>SUM(D14:D15)</f>
        <v>81100</v>
      </c>
      <c r="E16" s="459">
        <f>SUM(E14:E15)</f>
        <v>82100</v>
      </c>
    </row>
    <row r="17" spans="1:5">
      <c r="A17" s="150" t="s">
        <v>27</v>
      </c>
      <c r="B17" s="143"/>
      <c r="C17" s="393"/>
      <c r="D17" s="390"/>
      <c r="E17" s="390"/>
    </row>
    <row r="18" spans="1:5">
      <c r="A18" s="147" t="s">
        <v>28</v>
      </c>
      <c r="B18" s="148">
        <v>21</v>
      </c>
      <c r="C18" s="392"/>
      <c r="D18" s="392"/>
      <c r="E18" s="459">
        <f>+'F263'!N19</f>
        <v>0</v>
      </c>
    </row>
    <row r="19" spans="1:5">
      <c r="A19" s="147" t="s">
        <v>29</v>
      </c>
      <c r="B19" s="148">
        <v>22</v>
      </c>
      <c r="C19" s="392">
        <v>45761</v>
      </c>
      <c r="D19" s="392">
        <v>59300</v>
      </c>
      <c r="E19" s="392">
        <v>63600</v>
      </c>
    </row>
    <row r="20" spans="1:5">
      <c r="A20" s="147" t="s">
        <v>30</v>
      </c>
      <c r="B20" s="148">
        <v>23</v>
      </c>
      <c r="C20" s="394"/>
      <c r="D20" s="394"/>
      <c r="E20" s="394"/>
    </row>
    <row r="21" spans="1:5">
      <c r="A21" s="147" t="s">
        <v>31</v>
      </c>
      <c r="B21" s="148">
        <v>24</v>
      </c>
      <c r="C21" s="392"/>
      <c r="D21" s="392"/>
      <c r="E21" s="392"/>
    </row>
    <row r="22" spans="1:5">
      <c r="A22" s="149" t="s">
        <v>32</v>
      </c>
      <c r="B22" s="148">
        <v>29</v>
      </c>
      <c r="C22" s="459">
        <f>SUM(C18:C21)</f>
        <v>45761</v>
      </c>
      <c r="D22" s="459">
        <f>SUM(D18:D21)</f>
        <v>59300</v>
      </c>
      <c r="E22" s="459">
        <f>SUM(E18:E21)</f>
        <v>63600</v>
      </c>
    </row>
    <row r="23" spans="1:5">
      <c r="A23" s="150" t="s">
        <v>33</v>
      </c>
      <c r="B23" s="143"/>
      <c r="C23" s="393"/>
      <c r="D23" s="390"/>
      <c r="E23" s="390"/>
    </row>
    <row r="24" spans="1:5">
      <c r="A24" s="147" t="s">
        <v>34</v>
      </c>
      <c r="B24" s="145">
        <v>30</v>
      </c>
      <c r="C24" s="460"/>
      <c r="D24" s="391"/>
      <c r="E24" s="461">
        <f>+'F112-1'!G25</f>
        <v>0</v>
      </c>
    </row>
    <row r="25" spans="1:5">
      <c r="A25" s="147" t="s">
        <v>35</v>
      </c>
      <c r="B25" s="148">
        <v>31</v>
      </c>
      <c r="C25" s="392"/>
      <c r="D25" s="459">
        <f>+'F112-1'!G20</f>
        <v>0</v>
      </c>
      <c r="E25" s="440" t="s">
        <v>112</v>
      </c>
    </row>
    <row r="26" spans="1:5">
      <c r="A26" s="147" t="s">
        <v>36</v>
      </c>
      <c r="B26" s="148">
        <v>32</v>
      </c>
      <c r="C26" s="392"/>
      <c r="D26" s="392"/>
      <c r="E26" s="459">
        <f>+'F263'!H19</f>
        <v>0</v>
      </c>
    </row>
    <row r="27" spans="1:5">
      <c r="A27" s="147" t="s">
        <v>37</v>
      </c>
      <c r="B27" s="148">
        <v>33</v>
      </c>
      <c r="C27" s="392"/>
      <c r="D27" s="392"/>
      <c r="E27" s="459">
        <f>+'F263'!J19</f>
        <v>0</v>
      </c>
    </row>
    <row r="28" spans="1:5">
      <c r="A28" s="147" t="s">
        <v>38</v>
      </c>
      <c r="B28" s="148">
        <v>34</v>
      </c>
      <c r="C28" s="392"/>
      <c r="D28" s="392"/>
      <c r="E28" s="459">
        <f>+'F112-1'!G32</f>
        <v>0</v>
      </c>
    </row>
    <row r="29" spans="1:5">
      <c r="A29" s="147" t="s">
        <v>39</v>
      </c>
      <c r="B29" s="148">
        <v>35</v>
      </c>
      <c r="C29" s="392"/>
      <c r="D29" s="392"/>
      <c r="E29" s="459">
        <f>+'F263'!L19</f>
        <v>0</v>
      </c>
    </row>
    <row r="30" spans="1:5">
      <c r="A30" s="147" t="s">
        <v>40</v>
      </c>
      <c r="B30" s="148">
        <v>36</v>
      </c>
      <c r="C30" s="392"/>
      <c r="D30" s="392"/>
      <c r="E30" s="392"/>
    </row>
    <row r="31" spans="1:5">
      <c r="A31" s="149" t="s">
        <v>41</v>
      </c>
      <c r="B31" s="148">
        <v>39</v>
      </c>
      <c r="C31" s="459">
        <f>SUM(C24:C30)</f>
        <v>0</v>
      </c>
      <c r="D31" s="459">
        <f>SUM(D24:D30)</f>
        <v>0</v>
      </c>
      <c r="E31" s="459">
        <f>SUM(E24:E30)</f>
        <v>0</v>
      </c>
    </row>
    <row r="32" spans="1:5">
      <c r="A32" s="150" t="s">
        <v>42</v>
      </c>
      <c r="B32" s="143"/>
      <c r="C32" s="393"/>
      <c r="D32" s="390"/>
      <c r="E32" s="390"/>
    </row>
    <row r="33" spans="1:5">
      <c r="A33" s="147" t="s">
        <v>43</v>
      </c>
      <c r="B33" s="145">
        <v>40</v>
      </c>
      <c r="C33" s="462"/>
      <c r="D33" s="457"/>
      <c r="E33" s="461"/>
    </row>
    <row r="34" spans="1:5">
      <c r="A34" s="147" t="s">
        <v>44</v>
      </c>
      <c r="B34" s="148">
        <v>41</v>
      </c>
      <c r="C34" s="463">
        <v>148</v>
      </c>
      <c r="D34" s="463"/>
      <c r="E34" s="392"/>
    </row>
    <row r="35" spans="1:5">
      <c r="A35" s="147" t="s">
        <v>45</v>
      </c>
      <c r="B35" s="148">
        <v>42</v>
      </c>
      <c r="C35" s="463">
        <v>36023</v>
      </c>
      <c r="D35" s="463">
        <v>43500</v>
      </c>
      <c r="E35" s="392">
        <v>32300</v>
      </c>
    </row>
    <row r="36" spans="1:5">
      <c r="A36" s="147" t="s">
        <v>46</v>
      </c>
      <c r="B36" s="148">
        <v>43</v>
      </c>
      <c r="C36" s="463"/>
      <c r="D36" s="463"/>
      <c r="E36" s="440" t="s">
        <v>112</v>
      </c>
    </row>
    <row r="37" spans="1:5">
      <c r="A37" s="149" t="s">
        <v>47</v>
      </c>
      <c r="B37" s="148">
        <v>49</v>
      </c>
      <c r="C37" s="459">
        <f>SUM(C33:C36)</f>
        <v>36171</v>
      </c>
      <c r="D37" s="459">
        <f>SUM(D33:D36)</f>
        <v>43500</v>
      </c>
      <c r="E37" s="459">
        <f>SUM(E33:E36)</f>
        <v>32300</v>
      </c>
    </row>
    <row r="38" spans="1:5">
      <c r="A38" s="151" t="s">
        <v>48</v>
      </c>
      <c r="B38" s="143"/>
      <c r="C38" s="390"/>
      <c r="D38" s="390"/>
      <c r="E38" s="390"/>
    </row>
    <row r="39" spans="1:5">
      <c r="A39" s="152" t="s">
        <v>372</v>
      </c>
      <c r="B39" s="145">
        <v>60</v>
      </c>
      <c r="C39" s="461">
        <f>+C12+C16+C22+C31+C37</f>
        <v>167719</v>
      </c>
      <c r="D39" s="461">
        <f>+D12+D16+D22+D31+D37</f>
        <v>183900</v>
      </c>
      <c r="E39" s="461">
        <f>+E12+E16+E22+E31+E37</f>
        <v>178000</v>
      </c>
    </row>
    <row r="40" spans="1:5">
      <c r="A40" s="149" t="s">
        <v>49</v>
      </c>
      <c r="B40" s="145">
        <v>62</v>
      </c>
      <c r="C40" s="461">
        <f>+C7+C39</f>
        <v>256888</v>
      </c>
      <c r="D40" s="457">
        <f>+D7+D39</f>
        <v>232009</v>
      </c>
      <c r="E40" s="461">
        <f>+E7+E39</f>
        <v>211557</v>
      </c>
    </row>
    <row r="41" spans="1:5">
      <c r="A41" s="142" t="s">
        <v>50</v>
      </c>
      <c r="B41" s="142"/>
      <c r="C41" s="453"/>
      <c r="D41" s="453"/>
      <c r="E41" s="453"/>
    </row>
    <row r="42" spans="1:5">
      <c r="A42" s="142"/>
      <c r="B42" s="142"/>
      <c r="C42" s="453"/>
      <c r="D42" s="453"/>
      <c r="E42" s="453"/>
    </row>
    <row r="43" spans="1:5">
      <c r="B43" s="153"/>
      <c r="C43" s="464"/>
      <c r="D43" s="464"/>
      <c r="E43" s="464"/>
    </row>
    <row r="49" spans="1:5">
      <c r="A49" s="621" t="s">
        <v>343</v>
      </c>
      <c r="B49" s="621"/>
      <c r="C49" s="621"/>
      <c r="D49" s="621"/>
      <c r="E49" s="621"/>
    </row>
  </sheetData>
  <mergeCells count="1">
    <mergeCell ref="A49:E49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54"/>
  <sheetViews>
    <sheetView zoomScale="90" zoomScaleNormal="90" workbookViewId="0">
      <selection activeCell="G4" sqref="G1:K1048576"/>
    </sheetView>
  </sheetViews>
  <sheetFormatPr defaultColWidth="9" defaultRowHeight="15.75"/>
  <cols>
    <col min="1" max="1" width="52.625" style="374" customWidth="1"/>
    <col min="2" max="2" width="4.625" style="374" customWidth="1"/>
    <col min="3" max="5" width="13.625" style="374" customWidth="1"/>
    <col min="6" max="16384" width="9" style="374"/>
  </cols>
  <sheetData>
    <row r="1" spans="1:5">
      <c r="A1" s="465"/>
      <c r="B1" s="465"/>
      <c r="C1" s="465"/>
      <c r="D1" s="465"/>
      <c r="E1" s="466" t="s">
        <v>1</v>
      </c>
    </row>
    <row r="2" spans="1:5">
      <c r="A2" s="465"/>
      <c r="B2" s="465"/>
      <c r="C2" s="465"/>
      <c r="D2" s="465"/>
      <c r="E2" s="466" t="s">
        <v>149</v>
      </c>
    </row>
    <row r="3" spans="1:5">
      <c r="A3" s="467" t="s">
        <v>2</v>
      </c>
      <c r="B3" s="465"/>
      <c r="C3" s="465"/>
      <c r="D3" s="465"/>
      <c r="E3" s="439" t="str">
        <f>+'Gen-1'!$E$2</f>
        <v>2012-2013</v>
      </c>
    </row>
    <row r="4" spans="1:5">
      <c r="A4" s="468"/>
      <c r="B4" s="469"/>
      <c r="C4" s="443" t="str">
        <f>+'Gen-1'!$C$3</f>
        <v>2010-2011</v>
      </c>
      <c r="D4" s="405" t="str">
        <f>+'Gen-1'!$D$3</f>
        <v>2011-2012</v>
      </c>
      <c r="E4" s="444" t="str">
        <f>+'Gen-1'!$E$3</f>
        <v>2012-2013</v>
      </c>
    </row>
    <row r="5" spans="1:5">
      <c r="A5" s="468" t="s">
        <v>13</v>
      </c>
      <c r="B5" s="470"/>
      <c r="C5" s="403" t="str">
        <f>+'Gen-1'!$C$4</f>
        <v>Audited</v>
      </c>
      <c r="D5" s="407" t="str">
        <f>+'Gen-1'!$D$4</f>
        <v>Unaudited</v>
      </c>
      <c r="E5" s="407" t="str">
        <f>+'Gen-1'!$E$4</f>
        <v>Proposed</v>
      </c>
    </row>
    <row r="6" spans="1:5">
      <c r="A6" s="471" t="s">
        <v>150</v>
      </c>
      <c r="B6" s="472" t="s">
        <v>18</v>
      </c>
      <c r="C6" s="403" t="str">
        <f>+'Gen-1'!$C$5</f>
        <v>Actual</v>
      </c>
      <c r="D6" s="407" t="str">
        <f>+'Gen-1'!$D$5</f>
        <v>Actual</v>
      </c>
      <c r="E6" s="407" t="str">
        <f>+'Gen-1'!$E$5</f>
        <v>Budget</v>
      </c>
    </row>
    <row r="7" spans="1:5">
      <c r="A7" s="473" t="s">
        <v>51</v>
      </c>
      <c r="B7" s="474">
        <v>62</v>
      </c>
      <c r="C7" s="475">
        <f>+'ABE-1'!C40</f>
        <v>256888</v>
      </c>
      <c r="D7" s="475">
        <f>+'ABE-1'!D40</f>
        <v>232009</v>
      </c>
      <c r="E7" s="476">
        <f>+'ABE-1'!E40</f>
        <v>211557</v>
      </c>
    </row>
    <row r="8" spans="1:5">
      <c r="A8" s="468" t="s">
        <v>52</v>
      </c>
      <c r="B8" s="470"/>
      <c r="C8" s="477"/>
      <c r="D8" s="477"/>
      <c r="E8" s="478"/>
    </row>
    <row r="9" spans="1:5">
      <c r="A9" s="468" t="s">
        <v>53</v>
      </c>
      <c r="B9" s="470"/>
      <c r="C9" s="477"/>
      <c r="D9" s="477"/>
      <c r="E9" s="478"/>
    </row>
    <row r="10" spans="1:5">
      <c r="A10" s="468" t="s">
        <v>54</v>
      </c>
      <c r="B10" s="472">
        <v>63</v>
      </c>
      <c r="C10" s="479">
        <v>144792</v>
      </c>
      <c r="D10" s="479">
        <v>166304</v>
      </c>
      <c r="E10" s="480">
        <v>170000</v>
      </c>
    </row>
    <row r="11" spans="1:5">
      <c r="A11" s="468" t="s">
        <v>55</v>
      </c>
      <c r="B11" s="474">
        <v>64</v>
      </c>
      <c r="C11" s="481"/>
      <c r="D11" s="481"/>
      <c r="E11" s="482"/>
    </row>
    <row r="12" spans="1:5">
      <c r="A12" s="468" t="s">
        <v>56</v>
      </c>
      <c r="B12" s="474">
        <v>65</v>
      </c>
      <c r="C12" s="481"/>
      <c r="D12" s="481"/>
      <c r="E12" s="482"/>
    </row>
    <row r="13" spans="1:5">
      <c r="A13" s="468" t="s">
        <v>57</v>
      </c>
      <c r="B13" s="474">
        <v>66</v>
      </c>
      <c r="C13" s="481"/>
      <c r="D13" s="481"/>
      <c r="E13" s="482"/>
    </row>
    <row r="14" spans="1:5">
      <c r="A14" s="468" t="s">
        <v>58</v>
      </c>
      <c r="B14" s="474">
        <v>67</v>
      </c>
      <c r="C14" s="481"/>
      <c r="D14" s="481"/>
      <c r="E14" s="482"/>
    </row>
    <row r="15" spans="1:5">
      <c r="A15" s="468" t="s">
        <v>59</v>
      </c>
      <c r="B15" s="469">
        <v>68</v>
      </c>
      <c r="C15" s="483"/>
      <c r="D15" s="483"/>
      <c r="E15" s="484"/>
    </row>
    <row r="16" spans="1:5">
      <c r="A16" s="468" t="s">
        <v>60</v>
      </c>
      <c r="B16" s="469">
        <v>69</v>
      </c>
      <c r="C16" s="483">
        <f>27314-3000</f>
        <v>24314</v>
      </c>
      <c r="D16" s="483">
        <v>32148</v>
      </c>
      <c r="E16" s="484">
        <v>28000</v>
      </c>
    </row>
    <row r="17" spans="1:5">
      <c r="A17" s="468" t="s">
        <v>61</v>
      </c>
      <c r="B17" s="474">
        <v>70</v>
      </c>
      <c r="C17" s="481"/>
      <c r="D17" s="481"/>
      <c r="E17" s="482"/>
    </row>
    <row r="18" spans="1:5">
      <c r="A18" s="485" t="s">
        <v>62</v>
      </c>
      <c r="B18" s="472">
        <v>79</v>
      </c>
      <c r="C18" s="486">
        <f>SUM(C10:C17)</f>
        <v>169106</v>
      </c>
      <c r="D18" s="486">
        <f>SUM(D10:D17)</f>
        <v>198452</v>
      </c>
      <c r="E18" s="487">
        <f>SUM(E10:E17)</f>
        <v>198000</v>
      </c>
    </row>
    <row r="19" spans="1:5">
      <c r="A19" s="488" t="s">
        <v>63</v>
      </c>
      <c r="B19" s="489"/>
      <c r="C19" s="490"/>
      <c r="D19" s="490"/>
      <c r="E19" s="389"/>
    </row>
    <row r="20" spans="1:5">
      <c r="A20" s="491" t="s">
        <v>64</v>
      </c>
      <c r="B20" s="489">
        <v>82</v>
      </c>
      <c r="C20" s="492">
        <v>39673</v>
      </c>
      <c r="D20" s="492"/>
      <c r="E20" s="388"/>
    </row>
    <row r="21" spans="1:5">
      <c r="A21" s="491" t="s">
        <v>182</v>
      </c>
      <c r="B21" s="489">
        <v>83</v>
      </c>
      <c r="C21" s="492"/>
      <c r="D21" s="492"/>
      <c r="E21" s="388"/>
    </row>
    <row r="22" spans="1:5">
      <c r="A22" s="493" t="s">
        <v>65</v>
      </c>
      <c r="B22" s="494">
        <v>89</v>
      </c>
      <c r="C22" s="495">
        <f>SUM(C20:C21)</f>
        <v>39673</v>
      </c>
      <c r="D22" s="495">
        <f>SUM(D20:D21)</f>
        <v>0</v>
      </c>
      <c r="E22" s="496">
        <f>SUM(E20:E21)</f>
        <v>0</v>
      </c>
    </row>
    <row r="23" spans="1:5">
      <c r="A23" s="473" t="s">
        <v>66</v>
      </c>
      <c r="B23" s="470"/>
      <c r="C23" s="497"/>
      <c r="D23" s="477"/>
      <c r="E23" s="478"/>
    </row>
    <row r="24" spans="1:5">
      <c r="A24" s="485" t="s">
        <v>67</v>
      </c>
      <c r="B24" s="472">
        <v>90</v>
      </c>
      <c r="C24" s="486">
        <f>+C18+C22</f>
        <v>208779</v>
      </c>
      <c r="D24" s="486">
        <f>+D18+D22</f>
        <v>198452</v>
      </c>
      <c r="E24" s="487">
        <f>+E18+E22</f>
        <v>198000</v>
      </c>
    </row>
    <row r="25" spans="1:5">
      <c r="A25" s="498"/>
      <c r="B25" s="470"/>
      <c r="C25" s="497"/>
      <c r="D25" s="477"/>
      <c r="E25" s="478"/>
    </row>
    <row r="26" spans="1:5">
      <c r="A26" s="499" t="s">
        <v>68</v>
      </c>
      <c r="B26" s="472">
        <v>93</v>
      </c>
      <c r="C26" s="500">
        <f>+C7-C24</f>
        <v>48109</v>
      </c>
      <c r="D26" s="500">
        <f>+D7-D24</f>
        <v>33557</v>
      </c>
      <c r="E26" s="440" t="s">
        <v>112</v>
      </c>
    </row>
    <row r="27" spans="1:5">
      <c r="A27" s="501"/>
      <c r="B27" s="469"/>
      <c r="C27" s="502"/>
      <c r="D27" s="502"/>
      <c r="E27" s="503"/>
    </row>
    <row r="28" spans="1:5">
      <c r="A28" s="468" t="s">
        <v>151</v>
      </c>
      <c r="B28" s="470"/>
      <c r="C28" s="465"/>
      <c r="D28" s="465"/>
      <c r="E28" s="478"/>
    </row>
    <row r="29" spans="1:5">
      <c r="A29" s="499" t="s">
        <v>152</v>
      </c>
      <c r="B29" s="472">
        <v>94</v>
      </c>
      <c r="C29" s="465"/>
      <c r="D29" s="465"/>
      <c r="E29" s="487">
        <f>+'ABE-1'!E7</f>
        <v>33557</v>
      </c>
    </row>
    <row r="30" spans="1:5">
      <c r="A30" s="504" t="s">
        <v>373</v>
      </c>
      <c r="B30" s="474">
        <v>95</v>
      </c>
      <c r="C30" s="465"/>
      <c r="D30" s="465"/>
      <c r="E30" s="476">
        <f>+'ABE-1'!E24</f>
        <v>0</v>
      </c>
    </row>
    <row r="31" spans="1:5">
      <c r="A31" s="504" t="s">
        <v>375</v>
      </c>
      <c r="B31" s="474">
        <v>96</v>
      </c>
      <c r="C31" s="465"/>
      <c r="D31" s="465"/>
      <c r="E31" s="476">
        <f>+'ABE-1'!E39-'ABE-1'!E24</f>
        <v>178000</v>
      </c>
    </row>
    <row r="32" spans="1:5">
      <c r="A32" s="504" t="s">
        <v>154</v>
      </c>
      <c r="B32" s="474">
        <v>97</v>
      </c>
      <c r="C32" s="465"/>
      <c r="D32" s="465"/>
      <c r="E32" s="482">
        <f>+E31*0.5</f>
        <v>89000</v>
      </c>
    </row>
    <row r="33" spans="1:5">
      <c r="A33" s="501"/>
      <c r="B33" s="469"/>
      <c r="C33" s="465"/>
      <c r="D33" s="465"/>
      <c r="E33" s="503"/>
    </row>
    <row r="34" spans="1:5">
      <c r="A34" s="485" t="s">
        <v>70</v>
      </c>
      <c r="B34" s="472">
        <v>98</v>
      </c>
      <c r="C34" s="465"/>
      <c r="D34" s="465"/>
      <c r="E34" s="487">
        <f>SUM(E29:E32)</f>
        <v>300557</v>
      </c>
    </row>
    <row r="35" spans="1:5">
      <c r="A35" s="473"/>
      <c r="B35" s="469"/>
      <c r="C35" s="465"/>
      <c r="D35" s="465"/>
      <c r="E35" s="503"/>
    </row>
    <row r="36" spans="1:5">
      <c r="A36" s="485" t="s">
        <v>71</v>
      </c>
      <c r="B36" s="472">
        <v>99</v>
      </c>
      <c r="C36" s="465"/>
      <c r="D36" s="465"/>
      <c r="E36" s="487">
        <f>+E24</f>
        <v>198000</v>
      </c>
    </row>
    <row r="37" spans="1:5">
      <c r="A37" s="504" t="s">
        <v>72</v>
      </c>
      <c r="B37" s="474">
        <v>100</v>
      </c>
      <c r="C37" s="465"/>
      <c r="D37" s="465"/>
      <c r="E37" s="482">
        <f>+E36*0.517965</f>
        <v>102557.07</v>
      </c>
    </row>
    <row r="38" spans="1:5">
      <c r="A38" s="504" t="s">
        <v>73</v>
      </c>
      <c r="B38" s="474">
        <v>101</v>
      </c>
      <c r="C38" s="465"/>
      <c r="D38" s="465"/>
      <c r="E38" s="476">
        <f>+E36+E37</f>
        <v>300557.07</v>
      </c>
    </row>
    <row r="39" spans="1:5">
      <c r="A39" s="504" t="s">
        <v>155</v>
      </c>
      <c r="B39" s="474">
        <v>102</v>
      </c>
      <c r="C39" s="465"/>
      <c r="D39" s="465"/>
      <c r="E39" s="476">
        <f>+E38-E34</f>
        <v>7.0000000006984919E-2</v>
      </c>
    </row>
    <row r="40" spans="1:5">
      <c r="A40" s="504" t="s">
        <v>156</v>
      </c>
      <c r="B40" s="474">
        <v>103</v>
      </c>
      <c r="C40" s="505">
        <f>+'F112-2'!B38</f>
        <v>0</v>
      </c>
      <c r="D40" s="465"/>
      <c r="E40" s="389">
        <f>+E41-E39</f>
        <v>0</v>
      </c>
    </row>
    <row r="41" spans="1:5">
      <c r="A41" s="504" t="s">
        <v>157</v>
      </c>
      <c r="B41" s="474">
        <v>104</v>
      </c>
      <c r="C41" s="465"/>
      <c r="D41" s="465"/>
      <c r="E41" s="389">
        <f>+E39/(1-C40)</f>
        <v>7.0000000006984919E-2</v>
      </c>
    </row>
    <row r="42" spans="1:5">
      <c r="A42" s="465"/>
      <c r="B42" s="465"/>
      <c r="C42" s="465"/>
      <c r="D42" s="465"/>
      <c r="E42" s="465"/>
    </row>
    <row r="43" spans="1:5">
      <c r="A43" s="465" t="s">
        <v>76</v>
      </c>
      <c r="B43" s="465"/>
      <c r="C43" s="465"/>
      <c r="D43" s="465"/>
      <c r="E43" s="465"/>
    </row>
    <row r="44" spans="1:5">
      <c r="A44" s="465"/>
      <c r="B44" s="465"/>
      <c r="C44" s="465"/>
      <c r="D44" s="465"/>
      <c r="E44" s="465"/>
    </row>
    <row r="45" spans="1:5">
      <c r="A45" s="465"/>
      <c r="B45" s="465"/>
      <c r="C45" s="465"/>
      <c r="D45" s="465"/>
      <c r="E45" s="465"/>
    </row>
    <row r="46" spans="1:5">
      <c r="A46" s="465"/>
      <c r="B46" s="465"/>
      <c r="C46" s="465"/>
      <c r="D46" s="465"/>
      <c r="E46" s="465"/>
    </row>
    <row r="47" spans="1:5">
      <c r="A47" s="465"/>
      <c r="B47" s="465"/>
      <c r="C47" s="465"/>
      <c r="D47" s="465"/>
      <c r="E47" s="465"/>
    </row>
    <row r="48" spans="1:5">
      <c r="A48" s="465"/>
      <c r="B48" s="465"/>
      <c r="C48" s="465"/>
      <c r="D48" s="465"/>
      <c r="E48" s="465"/>
    </row>
    <row r="49" spans="1:5">
      <c r="A49" s="465"/>
      <c r="B49" s="465"/>
      <c r="C49" s="465"/>
      <c r="D49" s="465"/>
      <c r="E49" s="465"/>
    </row>
    <row r="50" spans="1:5">
      <c r="A50" s="465"/>
      <c r="B50" s="465"/>
      <c r="C50" s="465"/>
      <c r="D50" s="465"/>
      <c r="E50" s="465"/>
    </row>
    <row r="51" spans="1:5">
      <c r="A51" s="465"/>
      <c r="B51" s="465"/>
      <c r="C51" s="465"/>
      <c r="D51" s="465"/>
      <c r="E51" s="465"/>
    </row>
    <row r="52" spans="1:5">
      <c r="A52" s="465"/>
      <c r="B52" s="465"/>
      <c r="C52" s="465"/>
      <c r="D52" s="465"/>
      <c r="E52" s="465"/>
    </row>
    <row r="53" spans="1:5">
      <c r="A53" s="465"/>
      <c r="B53" s="465"/>
      <c r="C53" s="465"/>
      <c r="D53" s="465"/>
      <c r="E53" s="465"/>
    </row>
    <row r="54" spans="1:5">
      <c r="A54" s="506" t="s">
        <v>343</v>
      </c>
      <c r="B54" s="506"/>
      <c r="C54" s="506"/>
      <c r="D54" s="506"/>
      <c r="E54" s="506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48"/>
  <sheetViews>
    <sheetView zoomScale="90" zoomScaleNormal="100" workbookViewId="0">
      <selection activeCell="A15" sqref="A15"/>
    </sheetView>
  </sheetViews>
  <sheetFormatPr defaultColWidth="9" defaultRowHeight="15.75"/>
  <cols>
    <col min="1" max="1" width="52.625" style="157" customWidth="1"/>
    <col min="2" max="2" width="4.625" style="157" customWidth="1"/>
    <col min="3" max="5" width="13.625" style="157" customWidth="1"/>
    <col min="6" max="16384" width="9" style="157"/>
  </cols>
  <sheetData>
    <row r="1" spans="1:5">
      <c r="A1" s="507"/>
      <c r="B1" s="507"/>
      <c r="C1" s="507"/>
      <c r="D1" s="507"/>
      <c r="E1" s="508" t="s">
        <v>1</v>
      </c>
    </row>
    <row r="2" spans="1:5">
      <c r="A2" s="507"/>
      <c r="B2" s="507"/>
      <c r="C2" s="507"/>
      <c r="D2" s="507"/>
      <c r="E2" s="508" t="s">
        <v>158</v>
      </c>
    </row>
    <row r="3" spans="1:5">
      <c r="A3" s="507" t="s">
        <v>2</v>
      </c>
      <c r="B3" s="507"/>
      <c r="C3" s="507"/>
      <c r="D3" s="507"/>
      <c r="E3" s="439" t="str">
        <f>+'Gen-1'!$E$2</f>
        <v>2012-2013</v>
      </c>
    </row>
    <row r="4" spans="1:5">
      <c r="A4" s="509"/>
      <c r="B4" s="507"/>
      <c r="C4" s="507"/>
      <c r="D4" s="507"/>
      <c r="E4" s="507"/>
    </row>
    <row r="5" spans="1:5">
      <c r="A5" s="510"/>
      <c r="B5" s="511"/>
      <c r="C5" s="443" t="str">
        <f>+'Gen-1'!$C$3</f>
        <v>2010-2011</v>
      </c>
      <c r="D5" s="405" t="str">
        <f>+'Gen-1'!$D$3</f>
        <v>2011-2012</v>
      </c>
      <c r="E5" s="444" t="str">
        <f>+'Gen-1'!$E$3</f>
        <v>2012-2013</v>
      </c>
    </row>
    <row r="6" spans="1:5">
      <c r="A6" s="512" t="s">
        <v>13</v>
      </c>
      <c r="B6" s="513"/>
      <c r="C6" s="403" t="str">
        <f>+'Gen-1'!$C$4</f>
        <v>Audited</v>
      </c>
      <c r="D6" s="407" t="str">
        <f>+'Gen-1'!$D$4</f>
        <v>Unaudited</v>
      </c>
      <c r="E6" s="407" t="str">
        <f>+'Gen-1'!$E$4</f>
        <v>Proposed</v>
      </c>
    </row>
    <row r="7" spans="1:5">
      <c r="A7" s="514" t="s">
        <v>159</v>
      </c>
      <c r="B7" s="515" t="s">
        <v>18</v>
      </c>
      <c r="C7" s="403" t="str">
        <f>+'Gen-1'!$C$5</f>
        <v>Actual</v>
      </c>
      <c r="D7" s="407" t="str">
        <f>+'Gen-1'!$D$5</f>
        <v>Actual</v>
      </c>
      <c r="E7" s="407" t="str">
        <f>+'Gen-1'!$E$5</f>
        <v>Budget</v>
      </c>
    </row>
    <row r="8" spans="1:5">
      <c r="A8" s="516" t="s">
        <v>75</v>
      </c>
      <c r="B8" s="515">
        <v>3</v>
      </c>
      <c r="C8" s="517">
        <v>1198</v>
      </c>
      <c r="D8" s="518">
        <f>+'AdSupp-2'!C30</f>
        <v>-1491</v>
      </c>
      <c r="E8" s="518">
        <f>+'AdSupp-2'!D30</f>
        <v>0</v>
      </c>
    </row>
    <row r="9" spans="1:5">
      <c r="A9" s="510"/>
      <c r="B9" s="511"/>
      <c r="C9" s="519"/>
      <c r="D9" s="519"/>
      <c r="E9" s="519"/>
    </row>
    <row r="10" spans="1:5">
      <c r="A10" s="512" t="s">
        <v>20</v>
      </c>
      <c r="B10" s="513"/>
      <c r="C10" s="520"/>
      <c r="D10" s="520"/>
      <c r="E10" s="520"/>
    </row>
    <row r="11" spans="1:5">
      <c r="A11" s="512" t="s">
        <v>21</v>
      </c>
      <c r="B11" s="513"/>
      <c r="C11" s="520"/>
      <c r="D11" s="520"/>
      <c r="E11" s="520"/>
    </row>
    <row r="12" spans="1:5">
      <c r="A12" s="512" t="s">
        <v>370</v>
      </c>
      <c r="B12" s="515">
        <v>4</v>
      </c>
      <c r="C12" s="521">
        <v>2365</v>
      </c>
      <c r="D12" s="521">
        <v>1200</v>
      </c>
      <c r="E12" s="521">
        <v>2400</v>
      </c>
    </row>
    <row r="13" spans="1:5">
      <c r="A13" s="512" t="s">
        <v>371</v>
      </c>
      <c r="B13" s="522">
        <v>5</v>
      </c>
      <c r="C13" s="517"/>
      <c r="D13" s="517"/>
      <c r="E13" s="517"/>
    </row>
    <row r="14" spans="1:5">
      <c r="A14" s="523" t="s">
        <v>22</v>
      </c>
      <c r="B14" s="522">
        <v>9</v>
      </c>
      <c r="C14" s="518">
        <f>SUM(C12:C13)</f>
        <v>2365</v>
      </c>
      <c r="D14" s="518">
        <f>SUM(D12:D13)</f>
        <v>1200</v>
      </c>
      <c r="E14" s="518">
        <f>SUM(E12:E13)</f>
        <v>2400</v>
      </c>
    </row>
    <row r="15" spans="1:5">
      <c r="A15" s="510" t="s">
        <v>23</v>
      </c>
      <c r="B15" s="511"/>
      <c r="C15" s="519"/>
      <c r="D15" s="519"/>
      <c r="E15" s="519"/>
    </row>
    <row r="16" spans="1:5">
      <c r="A16" s="512" t="s">
        <v>24</v>
      </c>
      <c r="B16" s="515">
        <v>10</v>
      </c>
      <c r="C16" s="521"/>
      <c r="D16" s="521"/>
      <c r="E16" s="521"/>
    </row>
    <row r="17" spans="1:5">
      <c r="A17" s="512" t="s">
        <v>25</v>
      </c>
      <c r="B17" s="522">
        <v>11</v>
      </c>
      <c r="C17" s="517"/>
      <c r="D17" s="517"/>
      <c r="E17" s="517"/>
    </row>
    <row r="18" spans="1:5">
      <c r="A18" s="523" t="s">
        <v>26</v>
      </c>
      <c r="B18" s="522">
        <v>19</v>
      </c>
      <c r="C18" s="518">
        <f>SUM(C16:C17)</f>
        <v>0</v>
      </c>
      <c r="D18" s="518">
        <f>SUM(D16:D17)</f>
        <v>0</v>
      </c>
      <c r="E18" s="518">
        <f>SUM(E16:E17)</f>
        <v>0</v>
      </c>
    </row>
    <row r="19" spans="1:5">
      <c r="A19" s="510" t="s">
        <v>27</v>
      </c>
      <c r="B19" s="511"/>
      <c r="C19" s="524"/>
      <c r="D19" s="519"/>
      <c r="E19" s="519"/>
    </row>
    <row r="20" spans="1:5">
      <c r="A20" s="512" t="s">
        <v>29</v>
      </c>
      <c r="B20" s="515">
        <v>22</v>
      </c>
      <c r="C20" s="521"/>
      <c r="D20" s="521"/>
      <c r="E20" s="521"/>
    </row>
    <row r="21" spans="1:5">
      <c r="A21" s="512" t="s">
        <v>31</v>
      </c>
      <c r="B21" s="522">
        <v>24</v>
      </c>
      <c r="C21" s="517"/>
      <c r="D21" s="517"/>
      <c r="E21" s="517"/>
    </row>
    <row r="22" spans="1:5">
      <c r="A22" s="523" t="s">
        <v>32</v>
      </c>
      <c r="B22" s="522">
        <v>29</v>
      </c>
      <c r="C22" s="518">
        <f>SUM(C20:C21)</f>
        <v>0</v>
      </c>
      <c r="D22" s="518">
        <f>SUM(D20:D21)</f>
        <v>0</v>
      </c>
      <c r="E22" s="518">
        <f>SUM(E20:E21)</f>
        <v>0</v>
      </c>
    </row>
    <row r="23" spans="1:5">
      <c r="A23" s="510" t="s">
        <v>33</v>
      </c>
      <c r="B23" s="511"/>
      <c r="C23" s="524"/>
      <c r="D23" s="519"/>
      <c r="E23" s="519"/>
    </row>
    <row r="24" spans="1:5">
      <c r="A24" s="512" t="s">
        <v>40</v>
      </c>
      <c r="B24" s="515">
        <v>36</v>
      </c>
      <c r="C24" s="521"/>
      <c r="D24" s="521"/>
      <c r="E24" s="521"/>
    </row>
    <row r="25" spans="1:5">
      <c r="A25" s="523" t="s">
        <v>41</v>
      </c>
      <c r="B25" s="522">
        <v>39</v>
      </c>
      <c r="C25" s="518">
        <f>SUM(C24:C24)</f>
        <v>0</v>
      </c>
      <c r="D25" s="518">
        <f>SUM(D24:D24)</f>
        <v>0</v>
      </c>
      <c r="E25" s="518">
        <f>SUM(E24:E24)</f>
        <v>0</v>
      </c>
    </row>
    <row r="26" spans="1:5">
      <c r="A26" s="510" t="s">
        <v>42</v>
      </c>
      <c r="B26" s="511"/>
      <c r="C26" s="524"/>
      <c r="D26" s="519"/>
      <c r="E26" s="519"/>
    </row>
    <row r="27" spans="1:5">
      <c r="A27" s="512" t="s">
        <v>43</v>
      </c>
      <c r="B27" s="515">
        <v>40</v>
      </c>
      <c r="C27" s="525"/>
      <c r="D27" s="521"/>
      <c r="E27" s="521"/>
    </row>
    <row r="28" spans="1:5">
      <c r="A28" s="512" t="s">
        <v>44</v>
      </c>
      <c r="B28" s="522">
        <v>41</v>
      </c>
      <c r="C28" s="517"/>
      <c r="D28" s="517"/>
      <c r="E28" s="517"/>
    </row>
    <row r="29" spans="1:5">
      <c r="A29" s="512" t="s">
        <v>45</v>
      </c>
      <c r="B29" s="522">
        <v>42</v>
      </c>
      <c r="C29" s="517">
        <v>962</v>
      </c>
      <c r="D29" s="517">
        <v>1365</v>
      </c>
      <c r="E29" s="517">
        <v>4600</v>
      </c>
    </row>
    <row r="30" spans="1:5">
      <c r="A30" s="512" t="s">
        <v>46</v>
      </c>
      <c r="B30" s="522">
        <v>43</v>
      </c>
      <c r="C30" s="517"/>
      <c r="D30" s="517"/>
      <c r="E30" s="440" t="s">
        <v>112</v>
      </c>
    </row>
    <row r="31" spans="1:5">
      <c r="A31" s="523" t="s">
        <v>47</v>
      </c>
      <c r="B31" s="522">
        <v>49</v>
      </c>
      <c r="C31" s="518">
        <f>SUM(C27:C30)</f>
        <v>962</v>
      </c>
      <c r="D31" s="518">
        <f>SUM(D27:D30)</f>
        <v>1365</v>
      </c>
      <c r="E31" s="518">
        <f>SUM(E27:E30)</f>
        <v>4600</v>
      </c>
    </row>
    <row r="32" spans="1:5">
      <c r="A32" s="526" t="s">
        <v>48</v>
      </c>
      <c r="B32" s="511"/>
      <c r="C32" s="519"/>
      <c r="D32" s="519"/>
      <c r="E32" s="519"/>
    </row>
    <row r="33" spans="1:5">
      <c r="A33" s="527" t="s">
        <v>372</v>
      </c>
      <c r="B33" s="515">
        <v>60</v>
      </c>
      <c r="C33" s="528">
        <f>SUM(C14+C18+C22+C25+C31)</f>
        <v>3327</v>
      </c>
      <c r="D33" s="528">
        <f>SUM(D14+D18+D22+D25+D31)</f>
        <v>2565</v>
      </c>
      <c r="E33" s="528">
        <f>SUM(E14+E18+E22+E25+E31)</f>
        <v>7000</v>
      </c>
    </row>
    <row r="34" spans="1:5">
      <c r="A34" s="510"/>
      <c r="B34" s="511"/>
      <c r="C34" s="519"/>
      <c r="D34" s="519"/>
      <c r="E34" s="519"/>
    </row>
    <row r="35" spans="1:5">
      <c r="A35" s="523" t="s">
        <v>49</v>
      </c>
      <c r="B35" s="515">
        <v>62</v>
      </c>
      <c r="C35" s="528">
        <f>SUM(C33+C8)</f>
        <v>4525</v>
      </c>
      <c r="D35" s="528">
        <f>SUM(D33+D8)</f>
        <v>1074</v>
      </c>
      <c r="E35" s="528">
        <f>SUM(E33+E8)</f>
        <v>7000</v>
      </c>
    </row>
    <row r="36" spans="1:5">
      <c r="A36" s="507"/>
      <c r="B36" s="507"/>
      <c r="C36" s="507"/>
      <c r="D36" s="507"/>
      <c r="E36" s="507"/>
    </row>
    <row r="37" spans="1:5">
      <c r="A37" s="507"/>
      <c r="B37" s="507"/>
      <c r="C37" s="507"/>
      <c r="D37" s="507"/>
      <c r="E37" s="507"/>
    </row>
    <row r="38" spans="1:5">
      <c r="A38" s="507"/>
      <c r="B38" s="507"/>
      <c r="C38" s="507"/>
      <c r="D38" s="507"/>
      <c r="E38" s="507"/>
    </row>
    <row r="39" spans="1:5">
      <c r="A39" s="507"/>
      <c r="B39" s="507"/>
      <c r="C39" s="507"/>
      <c r="D39" s="507"/>
      <c r="E39" s="507"/>
    </row>
    <row r="40" spans="1:5">
      <c r="A40" s="507"/>
      <c r="B40" s="507"/>
      <c r="C40" s="507"/>
      <c r="D40" s="507"/>
      <c r="E40" s="507"/>
    </row>
    <row r="41" spans="1:5">
      <c r="A41" s="507"/>
      <c r="B41" s="507"/>
      <c r="C41" s="507"/>
      <c r="D41" s="507"/>
      <c r="E41" s="507"/>
    </row>
    <row r="42" spans="1:5">
      <c r="A42" s="507"/>
      <c r="B42" s="507"/>
      <c r="C42" s="507"/>
      <c r="D42" s="507"/>
      <c r="E42" s="507"/>
    </row>
    <row r="43" spans="1:5">
      <c r="A43" s="507"/>
      <c r="B43" s="507"/>
      <c r="C43" s="507"/>
      <c r="D43" s="507"/>
      <c r="E43" s="507"/>
    </row>
    <row r="44" spans="1:5">
      <c r="A44" s="507"/>
      <c r="B44" s="507"/>
      <c r="C44" s="507"/>
      <c r="D44" s="507"/>
      <c r="E44" s="507"/>
    </row>
    <row r="45" spans="1:5">
      <c r="A45" s="507"/>
      <c r="B45" s="507"/>
      <c r="C45" s="507"/>
      <c r="D45" s="507"/>
      <c r="E45" s="507"/>
    </row>
    <row r="46" spans="1:5">
      <c r="A46" s="507"/>
      <c r="B46" s="507"/>
      <c r="C46" s="507"/>
      <c r="D46" s="507"/>
      <c r="E46" s="507"/>
    </row>
    <row r="47" spans="1:5">
      <c r="A47" s="507"/>
      <c r="B47" s="507"/>
      <c r="C47" s="507"/>
      <c r="D47" s="507"/>
      <c r="E47" s="507"/>
    </row>
    <row r="48" spans="1:5">
      <c r="A48" s="506" t="s">
        <v>343</v>
      </c>
      <c r="B48" s="506"/>
      <c r="C48" s="506"/>
      <c r="D48" s="506"/>
      <c r="E48" s="506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54"/>
  <sheetViews>
    <sheetView zoomScale="90" zoomScaleNormal="100" workbookViewId="0">
      <selection activeCell="A11" sqref="A11"/>
    </sheetView>
  </sheetViews>
  <sheetFormatPr defaultColWidth="9" defaultRowHeight="15.75"/>
  <cols>
    <col min="1" max="1" width="52.625" style="157" customWidth="1"/>
    <col min="2" max="2" width="4.625" style="157" customWidth="1"/>
    <col min="3" max="5" width="13.625" style="157" customWidth="1"/>
    <col min="6" max="16384" width="9" style="157"/>
  </cols>
  <sheetData>
    <row r="1" spans="1:5">
      <c r="A1" s="529"/>
      <c r="B1" s="529"/>
      <c r="C1" s="529"/>
      <c r="D1" s="529"/>
      <c r="E1" s="530" t="s">
        <v>1</v>
      </c>
    </row>
    <row r="2" spans="1:5">
      <c r="A2" s="529"/>
      <c r="B2" s="529"/>
      <c r="C2" s="529"/>
      <c r="D2" s="529"/>
      <c r="E2" s="530" t="s">
        <v>158</v>
      </c>
    </row>
    <row r="3" spans="1:5">
      <c r="A3" s="529" t="s">
        <v>2</v>
      </c>
      <c r="B3" s="529"/>
      <c r="C3" s="529"/>
      <c r="D3" s="529"/>
      <c r="E3" s="439" t="str">
        <f>+'Gen-1'!$E$2</f>
        <v>2012-2013</v>
      </c>
    </row>
    <row r="4" spans="1:5">
      <c r="A4" s="531"/>
      <c r="B4" s="529"/>
      <c r="C4" s="529"/>
      <c r="D4" s="529"/>
      <c r="E4" s="529"/>
    </row>
    <row r="5" spans="1:5">
      <c r="A5" s="532"/>
      <c r="B5" s="533"/>
      <c r="C5" s="443" t="str">
        <f>+'Gen-1'!$C$3</f>
        <v>2010-2011</v>
      </c>
      <c r="D5" s="405" t="str">
        <f>+'Gen-1'!$D$3</f>
        <v>2011-2012</v>
      </c>
      <c r="E5" s="444" t="str">
        <f>+'Gen-1'!$E$3</f>
        <v>2012-2013</v>
      </c>
    </row>
    <row r="6" spans="1:5">
      <c r="A6" s="532" t="s">
        <v>13</v>
      </c>
      <c r="B6" s="534"/>
      <c r="C6" s="403" t="str">
        <f>+'Gen-1'!$C$4</f>
        <v>Audited</v>
      </c>
      <c r="D6" s="407" t="str">
        <f>+'Gen-1'!$D$4</f>
        <v>Unaudited</v>
      </c>
      <c r="E6" s="407" t="str">
        <f>+'Gen-1'!$E$4</f>
        <v>Proposed</v>
      </c>
    </row>
    <row r="7" spans="1:5">
      <c r="A7" s="535" t="s">
        <v>159</v>
      </c>
      <c r="B7" s="536" t="s">
        <v>18</v>
      </c>
      <c r="C7" s="403" t="str">
        <f>+'Gen-1'!$C$5</f>
        <v>Actual</v>
      </c>
      <c r="D7" s="407" t="str">
        <f>+'Gen-1'!$D$5</f>
        <v>Actual</v>
      </c>
      <c r="E7" s="407" t="str">
        <f>+'Gen-1'!$E$5</f>
        <v>Budget</v>
      </c>
    </row>
    <row r="8" spans="1:5">
      <c r="A8" s="537" t="s">
        <v>51</v>
      </c>
      <c r="B8" s="538">
        <v>62</v>
      </c>
      <c r="C8" s="539">
        <f>+'AdSupp-1'!C35</f>
        <v>4525</v>
      </c>
      <c r="D8" s="539">
        <f>+'AdSupp-1'!D35</f>
        <v>1074</v>
      </c>
      <c r="E8" s="539">
        <f>+'AdSupp-1'!E35</f>
        <v>7000</v>
      </c>
    </row>
    <row r="9" spans="1:5">
      <c r="A9" s="540"/>
      <c r="B9" s="533"/>
      <c r="C9" s="541"/>
      <c r="D9" s="541"/>
      <c r="E9" s="541"/>
    </row>
    <row r="10" spans="1:5">
      <c r="A10" s="532" t="s">
        <v>52</v>
      </c>
      <c r="B10" s="534"/>
      <c r="C10" s="158"/>
      <c r="D10" s="158"/>
      <c r="E10" s="158"/>
    </row>
    <row r="11" spans="1:5">
      <c r="A11" s="532" t="s">
        <v>53</v>
      </c>
      <c r="B11" s="534"/>
      <c r="C11" s="158"/>
      <c r="D11" s="158"/>
      <c r="E11" s="158"/>
    </row>
    <row r="12" spans="1:5">
      <c r="A12" s="532" t="s">
        <v>54</v>
      </c>
      <c r="B12" s="536">
        <v>63</v>
      </c>
      <c r="C12" s="542">
        <v>52492</v>
      </c>
      <c r="D12" s="542"/>
      <c r="E12" s="542">
        <v>5000</v>
      </c>
    </row>
    <row r="13" spans="1:5">
      <c r="A13" s="532" t="s">
        <v>55</v>
      </c>
      <c r="B13" s="538">
        <v>64</v>
      </c>
      <c r="C13" s="543"/>
      <c r="D13" s="543"/>
      <c r="E13" s="543"/>
    </row>
    <row r="14" spans="1:5">
      <c r="A14" s="532" t="s">
        <v>56</v>
      </c>
      <c r="B14" s="538">
        <v>65</v>
      </c>
      <c r="C14" s="543"/>
      <c r="D14" s="543"/>
      <c r="E14" s="543"/>
    </row>
    <row r="15" spans="1:5">
      <c r="A15" s="532" t="s">
        <v>57</v>
      </c>
      <c r="B15" s="538">
        <v>66</v>
      </c>
      <c r="C15" s="543"/>
      <c r="D15" s="543"/>
      <c r="E15" s="543"/>
    </row>
    <row r="16" spans="1:5">
      <c r="A16" s="532" t="s">
        <v>58</v>
      </c>
      <c r="B16" s="538">
        <v>67</v>
      </c>
      <c r="C16" s="543"/>
      <c r="D16" s="543"/>
      <c r="E16" s="543"/>
    </row>
    <row r="17" spans="1:5">
      <c r="A17" s="532" t="s">
        <v>59</v>
      </c>
      <c r="B17" s="533">
        <v>68</v>
      </c>
      <c r="C17" s="544"/>
      <c r="D17" s="544"/>
      <c r="E17" s="544"/>
    </row>
    <row r="18" spans="1:5">
      <c r="A18" s="532" t="s">
        <v>60</v>
      </c>
      <c r="B18" s="533">
        <v>69</v>
      </c>
      <c r="C18" s="544">
        <f>11122-1100</f>
        <v>10022</v>
      </c>
      <c r="D18" s="544">
        <v>7170</v>
      </c>
      <c r="E18" s="544">
        <v>2000</v>
      </c>
    </row>
    <row r="19" spans="1:5">
      <c r="A19" s="532" t="s">
        <v>61</v>
      </c>
      <c r="B19" s="538">
        <v>70</v>
      </c>
      <c r="C19" s="543"/>
      <c r="D19" s="543"/>
      <c r="E19" s="543"/>
    </row>
    <row r="20" spans="1:5">
      <c r="A20" s="532"/>
      <c r="B20" s="545"/>
      <c r="C20" s="546"/>
      <c r="D20" s="546"/>
      <c r="E20" s="546"/>
    </row>
    <row r="21" spans="1:5">
      <c r="A21" s="547" t="s">
        <v>62</v>
      </c>
      <c r="B21" s="536">
        <v>79</v>
      </c>
      <c r="C21" s="548">
        <f>SUM(C12:C19)</f>
        <v>62514</v>
      </c>
      <c r="D21" s="548">
        <f>SUM(D12:D19)</f>
        <v>7170</v>
      </c>
      <c r="E21" s="548">
        <f>SUM(E12:E19)</f>
        <v>7000</v>
      </c>
    </row>
    <row r="22" spans="1:5">
      <c r="A22" s="540"/>
      <c r="B22" s="534"/>
      <c r="C22" s="158"/>
      <c r="D22" s="158"/>
      <c r="E22" s="158"/>
    </row>
    <row r="23" spans="1:5">
      <c r="A23" s="532" t="s">
        <v>63</v>
      </c>
      <c r="B23" s="534"/>
      <c r="C23" s="158"/>
      <c r="D23" s="158"/>
      <c r="E23" s="158"/>
    </row>
    <row r="24" spans="1:5">
      <c r="A24" s="532" t="s">
        <v>64</v>
      </c>
      <c r="B24" s="536">
        <v>81</v>
      </c>
      <c r="C24" s="542">
        <v>-56498</v>
      </c>
      <c r="D24" s="542">
        <v>-6096</v>
      </c>
      <c r="E24" s="542"/>
    </row>
    <row r="25" spans="1:5">
      <c r="A25" s="532"/>
      <c r="B25" s="534"/>
      <c r="C25" s="159"/>
      <c r="D25" s="158"/>
      <c r="E25" s="158"/>
    </row>
    <row r="26" spans="1:5">
      <c r="A26" s="547" t="s">
        <v>65</v>
      </c>
      <c r="B26" s="536">
        <v>89</v>
      </c>
      <c r="C26" s="548">
        <f>SUM(C24)</f>
        <v>-56498</v>
      </c>
      <c r="D26" s="548">
        <f>SUM(D24)</f>
        <v>-6096</v>
      </c>
      <c r="E26" s="548">
        <f>SUM(E24)</f>
        <v>0</v>
      </c>
    </row>
    <row r="27" spans="1:5">
      <c r="A27" s="537" t="s">
        <v>66</v>
      </c>
      <c r="B27" s="534"/>
      <c r="C27" s="159"/>
      <c r="D27" s="158"/>
      <c r="E27" s="158"/>
    </row>
    <row r="28" spans="1:5">
      <c r="A28" s="547" t="s">
        <v>67</v>
      </c>
      <c r="B28" s="536">
        <v>90</v>
      </c>
      <c r="C28" s="548">
        <f>SUM(C21+C26)</f>
        <v>6016</v>
      </c>
      <c r="D28" s="548">
        <f>SUM(D21+D26)</f>
        <v>1074</v>
      </c>
      <c r="E28" s="548">
        <f>SUM(E21+E26)</f>
        <v>7000</v>
      </c>
    </row>
    <row r="29" spans="1:5">
      <c r="A29" s="549"/>
      <c r="B29" s="534"/>
      <c r="C29" s="159"/>
      <c r="D29" s="158"/>
      <c r="E29" s="158"/>
    </row>
    <row r="30" spans="1:5">
      <c r="A30" s="550" t="s">
        <v>68</v>
      </c>
      <c r="B30" s="536">
        <v>93</v>
      </c>
      <c r="C30" s="551">
        <f>SUM(C8-C28)</f>
        <v>-1491</v>
      </c>
      <c r="D30" s="551">
        <f>SUM(D8-D28)</f>
        <v>0</v>
      </c>
      <c r="E30" s="440" t="s">
        <v>112</v>
      </c>
    </row>
    <row r="31" spans="1:5">
      <c r="A31" s="552"/>
      <c r="B31" s="553"/>
      <c r="C31" s="159"/>
      <c r="D31" s="159"/>
      <c r="E31" s="159"/>
    </row>
    <row r="32" spans="1:5">
      <c r="A32" s="552"/>
      <c r="B32" s="553"/>
      <c r="C32" s="159"/>
      <c r="D32" s="159"/>
      <c r="E32" s="159"/>
    </row>
    <row r="33" spans="1:5">
      <c r="A33" s="552"/>
      <c r="B33" s="553"/>
      <c r="C33" s="159"/>
      <c r="D33" s="159"/>
      <c r="E33" s="159"/>
    </row>
    <row r="34" spans="1:5">
      <c r="A34" s="552"/>
      <c r="B34" s="553"/>
      <c r="C34" s="159"/>
      <c r="D34" s="159"/>
      <c r="E34" s="159"/>
    </row>
    <row r="35" spans="1:5">
      <c r="A35" s="552"/>
      <c r="B35" s="553"/>
      <c r="C35" s="159"/>
      <c r="D35" s="159"/>
      <c r="E35" s="159"/>
    </row>
    <row r="36" spans="1:5">
      <c r="A36" s="552"/>
      <c r="B36" s="553"/>
      <c r="C36" s="159"/>
      <c r="D36" s="159"/>
      <c r="E36" s="159"/>
    </row>
    <row r="37" spans="1:5">
      <c r="A37" s="552"/>
      <c r="B37" s="553"/>
      <c r="C37" s="159"/>
      <c r="D37" s="159"/>
      <c r="E37" s="159"/>
    </row>
    <row r="38" spans="1:5">
      <c r="A38" s="552"/>
      <c r="B38" s="553"/>
      <c r="C38" s="159"/>
      <c r="D38" s="159"/>
      <c r="E38" s="159"/>
    </row>
    <row r="39" spans="1:5">
      <c r="A39" s="552"/>
      <c r="B39" s="553"/>
      <c r="C39" s="159"/>
      <c r="D39" s="159"/>
      <c r="E39" s="159"/>
    </row>
    <row r="40" spans="1:5">
      <c r="A40" s="552"/>
      <c r="B40" s="553"/>
      <c r="C40" s="159"/>
      <c r="D40" s="159"/>
      <c r="E40" s="159"/>
    </row>
    <row r="41" spans="1:5">
      <c r="A41" s="552"/>
      <c r="B41" s="553"/>
      <c r="C41" s="159"/>
      <c r="D41" s="159"/>
      <c r="E41" s="159"/>
    </row>
    <row r="42" spans="1:5">
      <c r="A42" s="552"/>
      <c r="B42" s="553"/>
      <c r="C42" s="159"/>
      <c r="D42" s="159"/>
      <c r="E42" s="159"/>
    </row>
    <row r="43" spans="1:5">
      <c r="A43" s="552"/>
      <c r="B43" s="553"/>
      <c r="C43" s="159"/>
      <c r="D43" s="159"/>
      <c r="E43" s="159"/>
    </row>
    <row r="44" spans="1:5">
      <c r="A44" s="552"/>
      <c r="B44" s="553"/>
      <c r="C44" s="159"/>
      <c r="D44" s="159"/>
      <c r="E44" s="159"/>
    </row>
    <row r="45" spans="1:5">
      <c r="A45" s="552"/>
      <c r="B45" s="553"/>
      <c r="C45" s="159"/>
      <c r="D45" s="159"/>
      <c r="E45" s="159"/>
    </row>
    <row r="46" spans="1:5">
      <c r="A46" s="552"/>
      <c r="B46" s="553"/>
      <c r="C46" s="159"/>
      <c r="D46" s="159"/>
      <c r="E46" s="159"/>
    </row>
    <row r="47" spans="1:5">
      <c r="A47" s="552"/>
      <c r="B47" s="553"/>
      <c r="C47" s="159"/>
      <c r="D47" s="159"/>
      <c r="E47" s="159"/>
    </row>
    <row r="48" spans="1:5">
      <c r="A48" s="552"/>
      <c r="B48" s="553"/>
      <c r="C48" s="159"/>
      <c r="D48" s="159"/>
      <c r="E48" s="159"/>
    </row>
    <row r="49" spans="1:5">
      <c r="A49" s="552"/>
      <c r="B49" s="553"/>
      <c r="C49" s="159"/>
      <c r="D49" s="159"/>
      <c r="E49" s="159"/>
    </row>
    <row r="50" spans="1:5">
      <c r="A50" s="552"/>
      <c r="B50" s="553"/>
      <c r="C50" s="159"/>
      <c r="D50" s="159"/>
      <c r="E50" s="159"/>
    </row>
    <row r="51" spans="1:5">
      <c r="A51" s="552"/>
      <c r="B51" s="553"/>
      <c r="C51" s="159"/>
      <c r="D51" s="159"/>
      <c r="E51" s="159"/>
    </row>
    <row r="52" spans="1:5">
      <c r="A52" s="552"/>
      <c r="B52" s="553"/>
      <c r="C52" s="159"/>
      <c r="D52" s="159"/>
      <c r="E52" s="159"/>
    </row>
    <row r="54" spans="1:5">
      <c r="A54" s="554" t="s">
        <v>343</v>
      </c>
      <c r="B54" s="555"/>
      <c r="C54" s="556"/>
      <c r="D54" s="555"/>
      <c r="E54" s="5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8"/>
  <sheetViews>
    <sheetView zoomScale="90" zoomScaleNormal="100" workbookViewId="0">
      <selection sqref="A1:XFD1048576"/>
    </sheetView>
  </sheetViews>
  <sheetFormatPr defaultColWidth="9" defaultRowHeight="15.75"/>
  <cols>
    <col min="1" max="1" width="52.625" style="374" customWidth="1"/>
    <col min="2" max="2" width="4.625" style="374" customWidth="1"/>
    <col min="3" max="5" width="13.625" style="374" customWidth="1"/>
    <col min="6" max="16384" width="9" style="374"/>
  </cols>
  <sheetData>
    <row r="1" spans="1:5">
      <c r="A1" s="557"/>
      <c r="B1" s="557"/>
      <c r="C1" s="557"/>
      <c r="D1" s="557"/>
      <c r="E1" s="558" t="s">
        <v>1</v>
      </c>
    </row>
    <row r="2" spans="1:5">
      <c r="A2" s="557"/>
      <c r="B2" s="557"/>
      <c r="C2" s="557"/>
      <c r="D2" s="557"/>
      <c r="E2" s="558" t="s">
        <v>388</v>
      </c>
    </row>
    <row r="3" spans="1:5">
      <c r="A3" s="557" t="s">
        <v>2</v>
      </c>
      <c r="B3" s="557"/>
      <c r="C3" s="557"/>
      <c r="D3" s="557"/>
      <c r="E3" s="439" t="str">
        <f>+'Gen-1'!$E$2</f>
        <v>2012-2013</v>
      </c>
    </row>
    <row r="4" spans="1:5">
      <c r="A4" s="559"/>
      <c r="B4" s="557"/>
      <c r="C4" s="559"/>
      <c r="D4" s="559"/>
      <c r="E4" s="559"/>
    </row>
    <row r="5" spans="1:5">
      <c r="A5" s="560"/>
      <c r="B5" s="561"/>
      <c r="C5" s="403" t="str">
        <f>+'Gen-1'!$C$3</f>
        <v>2010-2011</v>
      </c>
      <c r="D5" s="407" t="str">
        <f>+'Gen-1'!$D$3</f>
        <v>2011-2012</v>
      </c>
      <c r="E5" s="562" t="str">
        <f>+'Gen-1'!$E$3</f>
        <v>2012-2013</v>
      </c>
    </row>
    <row r="6" spans="1:5">
      <c r="A6" s="563" t="s">
        <v>13</v>
      </c>
      <c r="B6" s="564"/>
      <c r="C6" s="403" t="str">
        <f>+'Gen-1'!$C$4</f>
        <v>Audited</v>
      </c>
      <c r="D6" s="407" t="str">
        <f>+'Gen-1'!$D$4</f>
        <v>Unaudited</v>
      </c>
      <c r="E6" s="407" t="str">
        <f>+'Gen-1'!$E$4</f>
        <v>Proposed</v>
      </c>
    </row>
    <row r="7" spans="1:5">
      <c r="A7" s="565" t="s">
        <v>161</v>
      </c>
      <c r="B7" s="566" t="s">
        <v>18</v>
      </c>
      <c r="C7" s="403" t="str">
        <f>+'Gen-1'!$C$5</f>
        <v>Actual</v>
      </c>
      <c r="D7" s="407" t="str">
        <f>+'Gen-1'!$D$5</f>
        <v>Actual</v>
      </c>
      <c r="E7" s="407" t="str">
        <f>+'Gen-1'!$E$5</f>
        <v>Budget</v>
      </c>
    </row>
    <row r="8" spans="1:5">
      <c r="A8" s="567" t="s">
        <v>75</v>
      </c>
      <c r="B8" s="568">
        <v>3</v>
      </c>
      <c r="C8" s="569"/>
      <c r="D8" s="570">
        <f>+'MotorCyc-2'!C30</f>
        <v>0</v>
      </c>
      <c r="E8" s="570">
        <f>+'MotorCyc-2'!D30</f>
        <v>0</v>
      </c>
    </row>
    <row r="9" spans="1:5">
      <c r="A9" s="560"/>
      <c r="B9" s="561"/>
      <c r="C9" s="571"/>
      <c r="D9" s="571"/>
      <c r="E9" s="571"/>
    </row>
    <row r="10" spans="1:5">
      <c r="A10" s="563" t="s">
        <v>20</v>
      </c>
      <c r="B10" s="564"/>
      <c r="C10" s="572"/>
      <c r="D10" s="572"/>
      <c r="E10" s="572"/>
    </row>
    <row r="11" spans="1:5">
      <c r="A11" s="563" t="s">
        <v>21</v>
      </c>
      <c r="B11" s="564"/>
      <c r="C11" s="572"/>
      <c r="D11" s="572"/>
      <c r="E11" s="572"/>
    </row>
    <row r="12" spans="1:5">
      <c r="A12" s="563" t="s">
        <v>370</v>
      </c>
      <c r="B12" s="566">
        <v>4</v>
      </c>
      <c r="C12" s="573"/>
      <c r="D12" s="573"/>
      <c r="E12" s="573"/>
    </row>
    <row r="13" spans="1:5">
      <c r="A13" s="563" t="s">
        <v>371</v>
      </c>
      <c r="B13" s="568">
        <v>5</v>
      </c>
      <c r="C13" s="569"/>
      <c r="D13" s="569"/>
      <c r="E13" s="569"/>
    </row>
    <row r="14" spans="1:5">
      <c r="A14" s="574" t="s">
        <v>22</v>
      </c>
      <c r="B14" s="568">
        <v>9</v>
      </c>
      <c r="C14" s="570">
        <f>SUM(C12:C13)</f>
        <v>0</v>
      </c>
      <c r="D14" s="570">
        <f>SUM(D12:D13)</f>
        <v>0</v>
      </c>
      <c r="E14" s="570">
        <f>SUM(E12:E13)</f>
        <v>0</v>
      </c>
    </row>
    <row r="15" spans="1:5">
      <c r="A15" s="560" t="s">
        <v>23</v>
      </c>
      <c r="B15" s="561"/>
      <c r="C15" s="571"/>
      <c r="D15" s="571"/>
      <c r="E15" s="571"/>
    </row>
    <row r="16" spans="1:5">
      <c r="A16" s="563" t="s">
        <v>24</v>
      </c>
      <c r="B16" s="566">
        <v>10</v>
      </c>
      <c r="C16" s="573"/>
      <c r="D16" s="573"/>
      <c r="E16" s="573"/>
    </row>
    <row r="17" spans="1:5">
      <c r="A17" s="563" t="s">
        <v>25</v>
      </c>
      <c r="B17" s="568">
        <v>11</v>
      </c>
      <c r="C17" s="569"/>
      <c r="D17" s="569"/>
      <c r="E17" s="569"/>
    </row>
    <row r="18" spans="1:5">
      <c r="A18" s="574" t="s">
        <v>26</v>
      </c>
      <c r="B18" s="568">
        <v>19</v>
      </c>
      <c r="C18" s="570">
        <f>SUM(C16:C17)</f>
        <v>0</v>
      </c>
      <c r="D18" s="570">
        <f>SUM(D16:D17)</f>
        <v>0</v>
      </c>
      <c r="E18" s="570">
        <f>SUM(E16:E17)</f>
        <v>0</v>
      </c>
    </row>
    <row r="19" spans="1:5">
      <c r="A19" s="560" t="s">
        <v>27</v>
      </c>
      <c r="B19" s="561"/>
      <c r="C19" s="575"/>
      <c r="D19" s="571"/>
      <c r="E19" s="571"/>
    </row>
    <row r="20" spans="1:5">
      <c r="A20" s="563" t="s">
        <v>29</v>
      </c>
      <c r="B20" s="566">
        <v>22</v>
      </c>
      <c r="C20" s="573"/>
      <c r="D20" s="573"/>
      <c r="E20" s="573"/>
    </row>
    <row r="21" spans="1:5">
      <c r="A21" s="563" t="s">
        <v>31</v>
      </c>
      <c r="B21" s="568">
        <v>24</v>
      </c>
      <c r="C21" s="569"/>
      <c r="D21" s="569"/>
      <c r="E21" s="569"/>
    </row>
    <row r="22" spans="1:5">
      <c r="A22" s="563" t="s">
        <v>162</v>
      </c>
      <c r="B22" s="568">
        <v>25</v>
      </c>
      <c r="C22" s="569"/>
      <c r="D22" s="569"/>
      <c r="E22" s="569"/>
    </row>
    <row r="23" spans="1:5">
      <c r="A23" s="574" t="s">
        <v>32</v>
      </c>
      <c r="B23" s="568">
        <v>29</v>
      </c>
      <c r="C23" s="570">
        <f>SUM(C20:C22)</f>
        <v>0</v>
      </c>
      <c r="D23" s="570">
        <f>SUM(D20:D22)</f>
        <v>0</v>
      </c>
      <c r="E23" s="570">
        <f>SUM(E20:E22)</f>
        <v>0</v>
      </c>
    </row>
    <row r="24" spans="1:5">
      <c r="A24" s="560" t="s">
        <v>33</v>
      </c>
      <c r="B24" s="561"/>
      <c r="C24" s="575"/>
      <c r="D24" s="571"/>
      <c r="E24" s="571"/>
    </row>
    <row r="25" spans="1:5">
      <c r="A25" s="563" t="s">
        <v>40</v>
      </c>
      <c r="B25" s="566">
        <v>36</v>
      </c>
      <c r="C25" s="573"/>
      <c r="D25" s="573"/>
      <c r="E25" s="573"/>
    </row>
    <row r="26" spans="1:5">
      <c r="A26" s="574" t="s">
        <v>41</v>
      </c>
      <c r="B26" s="568">
        <v>39</v>
      </c>
      <c r="C26" s="570">
        <f>SUM(C25:C25)</f>
        <v>0</v>
      </c>
      <c r="D26" s="570">
        <f>SUM(D25:D25)</f>
        <v>0</v>
      </c>
      <c r="E26" s="570">
        <f>SUM(E25:E25)</f>
        <v>0</v>
      </c>
    </row>
    <row r="27" spans="1:5">
      <c r="A27" s="560" t="s">
        <v>42</v>
      </c>
      <c r="B27" s="561"/>
      <c r="C27" s="575"/>
      <c r="D27" s="571"/>
      <c r="E27" s="571"/>
    </row>
    <row r="28" spans="1:5">
      <c r="A28" s="563" t="s">
        <v>43</v>
      </c>
      <c r="B28" s="566">
        <v>40</v>
      </c>
      <c r="C28" s="576"/>
      <c r="D28" s="573"/>
      <c r="E28" s="573"/>
    </row>
    <row r="29" spans="1:5">
      <c r="A29" s="563" t="s">
        <v>44</v>
      </c>
      <c r="B29" s="568">
        <v>41</v>
      </c>
      <c r="C29" s="569"/>
      <c r="D29" s="569"/>
      <c r="E29" s="569"/>
    </row>
    <row r="30" spans="1:5">
      <c r="A30" s="563" t="s">
        <v>45</v>
      </c>
      <c r="B30" s="568">
        <v>42</v>
      </c>
      <c r="C30" s="569"/>
      <c r="D30" s="569"/>
      <c r="E30" s="569"/>
    </row>
    <row r="31" spans="1:5">
      <c r="A31" s="563" t="s">
        <v>46</v>
      </c>
      <c r="B31" s="568">
        <v>43</v>
      </c>
      <c r="C31" s="569"/>
      <c r="D31" s="569"/>
      <c r="E31" s="352" t="s">
        <v>112</v>
      </c>
    </row>
    <row r="32" spans="1:5">
      <c r="A32" s="574" t="s">
        <v>47</v>
      </c>
      <c r="B32" s="568">
        <v>49</v>
      </c>
      <c r="C32" s="570">
        <f>SUM(C28:C31)</f>
        <v>0</v>
      </c>
      <c r="D32" s="570">
        <f>SUM(D28:D31)</f>
        <v>0</v>
      </c>
      <c r="E32" s="570">
        <f>SUM(E28:E31)</f>
        <v>0</v>
      </c>
    </row>
    <row r="33" spans="1:5">
      <c r="A33" s="577" t="s">
        <v>48</v>
      </c>
      <c r="B33" s="561"/>
      <c r="C33" s="571"/>
      <c r="D33" s="571"/>
      <c r="E33" s="571"/>
    </row>
    <row r="34" spans="1:5">
      <c r="A34" s="578" t="s">
        <v>372</v>
      </c>
      <c r="B34" s="566">
        <v>60</v>
      </c>
      <c r="C34" s="579">
        <f>SUM(C14+C18+C23+C26+C32)</f>
        <v>0</v>
      </c>
      <c r="D34" s="579">
        <f>SUM(D14+D18+D23+D26+D32)</f>
        <v>0</v>
      </c>
      <c r="E34" s="579">
        <f>SUM(E14+E18+E23+E26+E32)</f>
        <v>0</v>
      </c>
    </row>
    <row r="35" spans="1:5">
      <c r="A35" s="560"/>
      <c r="B35" s="561"/>
      <c r="C35" s="571"/>
      <c r="D35" s="571"/>
      <c r="E35" s="571"/>
    </row>
    <row r="36" spans="1:5">
      <c r="A36" s="574" t="s">
        <v>49</v>
      </c>
      <c r="B36" s="566">
        <v>62</v>
      </c>
      <c r="C36" s="579">
        <f>SUM(C34+C8)</f>
        <v>0</v>
      </c>
      <c r="D36" s="579">
        <f>SUM(D34+D8)</f>
        <v>0</v>
      </c>
      <c r="E36" s="579">
        <f>SUM(E34+E8)</f>
        <v>0</v>
      </c>
    </row>
    <row r="37" spans="1:5">
      <c r="A37" s="557"/>
      <c r="B37" s="557"/>
      <c r="C37" s="557"/>
      <c r="D37" s="557"/>
      <c r="E37" s="557"/>
    </row>
    <row r="38" spans="1:5">
      <c r="A38" s="557"/>
      <c r="B38" s="557"/>
      <c r="C38" s="557"/>
      <c r="D38" s="557"/>
      <c r="E38" s="557"/>
    </row>
    <row r="39" spans="1:5">
      <c r="A39" s="557"/>
      <c r="B39" s="557"/>
      <c r="C39" s="557"/>
      <c r="D39" s="557"/>
      <c r="E39" s="557"/>
    </row>
    <row r="40" spans="1:5">
      <c r="A40" s="557"/>
      <c r="B40" s="557"/>
      <c r="C40" s="557"/>
      <c r="D40" s="557"/>
      <c r="E40" s="557"/>
    </row>
    <row r="41" spans="1:5">
      <c r="A41" s="557"/>
      <c r="B41" s="557"/>
      <c r="C41" s="557"/>
      <c r="D41" s="557"/>
      <c r="E41" s="557"/>
    </row>
    <row r="42" spans="1:5">
      <c r="A42" s="557"/>
      <c r="B42" s="557"/>
      <c r="C42" s="557"/>
      <c r="D42" s="557"/>
      <c r="E42" s="557"/>
    </row>
    <row r="43" spans="1:5">
      <c r="A43" s="557"/>
      <c r="B43" s="557"/>
      <c r="C43" s="557"/>
      <c r="D43" s="557"/>
      <c r="E43" s="557"/>
    </row>
    <row r="44" spans="1:5">
      <c r="A44" s="557"/>
      <c r="B44" s="557"/>
      <c r="C44" s="557"/>
      <c r="D44" s="557"/>
      <c r="E44" s="557"/>
    </row>
    <row r="45" spans="1:5">
      <c r="A45" s="557"/>
      <c r="B45" s="557"/>
      <c r="C45" s="557"/>
      <c r="D45" s="557"/>
      <c r="E45" s="557"/>
    </row>
    <row r="46" spans="1:5">
      <c r="A46" s="557"/>
      <c r="B46" s="557"/>
      <c r="C46" s="557"/>
      <c r="D46" s="557"/>
      <c r="E46" s="557"/>
    </row>
    <row r="47" spans="1:5">
      <c r="A47" s="557"/>
      <c r="B47" s="557"/>
      <c r="C47" s="557"/>
      <c r="D47" s="557"/>
      <c r="E47" s="557"/>
    </row>
    <row r="48" spans="1:5">
      <c r="A48" s="554" t="s">
        <v>343</v>
      </c>
      <c r="B48" s="555"/>
      <c r="C48" s="556"/>
      <c r="D48" s="555"/>
      <c r="E48" s="5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54"/>
  <sheetViews>
    <sheetView zoomScale="90" zoomScaleNormal="100" workbookViewId="0">
      <selection sqref="A1:XFD1"/>
    </sheetView>
  </sheetViews>
  <sheetFormatPr defaultColWidth="9" defaultRowHeight="15.75"/>
  <cols>
    <col min="1" max="1" width="52.625" style="68" customWidth="1"/>
    <col min="2" max="2" width="4.625" style="68" customWidth="1"/>
    <col min="3" max="5" width="13.625" style="68" customWidth="1"/>
    <col min="6" max="16384" width="9" style="68"/>
  </cols>
  <sheetData>
    <row r="1" spans="1:5" s="374" customFormat="1">
      <c r="A1" s="580"/>
      <c r="B1" s="580"/>
      <c r="C1" s="580"/>
      <c r="D1" s="580"/>
      <c r="E1" s="581" t="s">
        <v>1</v>
      </c>
    </row>
    <row r="2" spans="1:5">
      <c r="A2" s="161"/>
      <c r="B2" s="161"/>
      <c r="C2" s="161"/>
      <c r="D2" s="161"/>
      <c r="E2" s="162" t="s">
        <v>388</v>
      </c>
    </row>
    <row r="3" spans="1:5">
      <c r="A3" s="161" t="s">
        <v>2</v>
      </c>
      <c r="B3" s="161"/>
      <c r="C3" s="160"/>
      <c r="D3" s="160"/>
      <c r="E3" s="3" t="str">
        <f>+'Gen-1'!$E$2</f>
        <v>2012-2013</v>
      </c>
    </row>
    <row r="4" spans="1:5">
      <c r="A4" s="326"/>
      <c r="B4" s="161"/>
      <c r="C4" s="323"/>
      <c r="D4" s="323"/>
      <c r="E4" s="323"/>
    </row>
    <row r="5" spans="1:5">
      <c r="A5" s="171"/>
      <c r="B5" s="163"/>
      <c r="C5" s="18" t="str">
        <f>+'Gen-1'!$C$3</f>
        <v>2010-2011</v>
      </c>
      <c r="D5" s="8" t="str">
        <f>+'Gen-1'!$D$3</f>
        <v>2011-2012</v>
      </c>
      <c r="E5" s="335" t="str">
        <f>+'Gen-1'!$E$3</f>
        <v>2012-2013</v>
      </c>
    </row>
    <row r="6" spans="1:5">
      <c r="A6" s="171" t="s">
        <v>13</v>
      </c>
      <c r="B6" s="164"/>
      <c r="C6" s="18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325" t="s">
        <v>161</v>
      </c>
      <c r="B7" s="165" t="s">
        <v>18</v>
      </c>
      <c r="C7" s="18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166" t="s">
        <v>51</v>
      </c>
      <c r="B8" s="167">
        <v>62</v>
      </c>
      <c r="C8" s="168"/>
      <c r="D8" s="168"/>
      <c r="E8" s="168"/>
    </row>
    <row r="9" spans="1:5">
      <c r="A9" s="169"/>
      <c r="B9" s="163"/>
      <c r="C9" s="170"/>
      <c r="D9" s="170"/>
      <c r="E9" s="170"/>
    </row>
    <row r="10" spans="1:5">
      <c r="A10" s="171" t="s">
        <v>52</v>
      </c>
      <c r="B10" s="164"/>
      <c r="C10" s="172"/>
      <c r="D10" s="172"/>
      <c r="E10" s="172"/>
    </row>
    <row r="11" spans="1:5">
      <c r="A11" s="171" t="s">
        <v>53</v>
      </c>
      <c r="B11" s="164"/>
      <c r="C11" s="172"/>
      <c r="D11" s="172"/>
      <c r="E11" s="172"/>
    </row>
    <row r="12" spans="1:5">
      <c r="A12" s="171" t="s">
        <v>54</v>
      </c>
      <c r="B12" s="165">
        <v>63</v>
      </c>
      <c r="C12" s="173"/>
      <c r="D12" s="173"/>
      <c r="E12" s="173"/>
    </row>
    <row r="13" spans="1:5">
      <c r="A13" s="171" t="s">
        <v>55</v>
      </c>
      <c r="B13" s="167">
        <v>64</v>
      </c>
      <c r="C13" s="174"/>
      <c r="D13" s="174"/>
      <c r="E13" s="174"/>
    </row>
    <row r="14" spans="1:5">
      <c r="A14" s="171" t="s">
        <v>56</v>
      </c>
      <c r="B14" s="167">
        <v>65</v>
      </c>
      <c r="C14" s="174"/>
      <c r="D14" s="174"/>
      <c r="E14" s="174"/>
    </row>
    <row r="15" spans="1:5">
      <c r="A15" s="171" t="s">
        <v>57</v>
      </c>
      <c r="B15" s="167">
        <v>66</v>
      </c>
      <c r="C15" s="174"/>
      <c r="D15" s="174"/>
      <c r="E15" s="174"/>
    </row>
    <row r="16" spans="1:5">
      <c r="A16" s="171" t="s">
        <v>58</v>
      </c>
      <c r="B16" s="167">
        <v>67</v>
      </c>
      <c r="C16" s="174"/>
      <c r="D16" s="174"/>
      <c r="E16" s="174"/>
    </row>
    <row r="17" spans="1:5">
      <c r="A17" s="171" t="s">
        <v>59</v>
      </c>
      <c r="B17" s="163">
        <v>68</v>
      </c>
      <c r="C17" s="175"/>
      <c r="D17" s="175"/>
      <c r="E17" s="175"/>
    </row>
    <row r="18" spans="1:5">
      <c r="A18" s="171" t="s">
        <v>60</v>
      </c>
      <c r="B18" s="163">
        <v>69</v>
      </c>
      <c r="C18" s="175"/>
      <c r="D18" s="175"/>
      <c r="E18" s="175"/>
    </row>
    <row r="19" spans="1:5">
      <c r="A19" s="171" t="s">
        <v>61</v>
      </c>
      <c r="B19" s="167">
        <v>70</v>
      </c>
      <c r="C19" s="174"/>
      <c r="D19" s="174"/>
      <c r="E19" s="174"/>
    </row>
    <row r="20" spans="1:5">
      <c r="A20" s="171"/>
      <c r="B20" s="176"/>
      <c r="C20" s="177"/>
      <c r="D20" s="177"/>
      <c r="E20" s="177"/>
    </row>
    <row r="21" spans="1:5">
      <c r="A21" s="178" t="s">
        <v>62</v>
      </c>
      <c r="B21" s="165">
        <v>79</v>
      </c>
      <c r="C21" s="179">
        <f>SUM(C12:C19)</f>
        <v>0</v>
      </c>
      <c r="D21" s="179">
        <f>SUM(D12:D19)</f>
        <v>0</v>
      </c>
      <c r="E21" s="179">
        <f>SUM(E12:E19)</f>
        <v>0</v>
      </c>
    </row>
    <row r="22" spans="1:5">
      <c r="A22" s="169"/>
      <c r="B22" s="164"/>
      <c r="C22" s="172"/>
      <c r="D22" s="172"/>
      <c r="E22" s="172"/>
    </row>
    <row r="23" spans="1:5">
      <c r="A23" s="171" t="s">
        <v>63</v>
      </c>
      <c r="B23" s="164"/>
      <c r="C23" s="172"/>
      <c r="D23" s="172"/>
      <c r="E23" s="172"/>
    </row>
    <row r="24" spans="1:5">
      <c r="A24" s="171" t="s">
        <v>64</v>
      </c>
      <c r="B24" s="165">
        <v>81</v>
      </c>
      <c r="C24" s="173"/>
      <c r="D24" s="173"/>
      <c r="E24" s="173"/>
    </row>
    <row r="25" spans="1:5">
      <c r="A25" s="171"/>
      <c r="B25" s="164"/>
      <c r="C25" s="180"/>
      <c r="D25" s="172"/>
      <c r="E25" s="172"/>
    </row>
    <row r="26" spans="1:5">
      <c r="A26" s="178" t="s">
        <v>65</v>
      </c>
      <c r="B26" s="165">
        <v>89</v>
      </c>
      <c r="C26" s="179">
        <f>SUM(C24)</f>
        <v>0</v>
      </c>
      <c r="D26" s="179">
        <f>SUM(D24)</f>
        <v>0</v>
      </c>
      <c r="E26" s="179">
        <f>SUM(E24)</f>
        <v>0</v>
      </c>
    </row>
    <row r="27" spans="1:5">
      <c r="A27" s="166" t="s">
        <v>66</v>
      </c>
      <c r="B27" s="164"/>
      <c r="C27" s="180"/>
      <c r="D27" s="172"/>
      <c r="E27" s="172"/>
    </row>
    <row r="28" spans="1:5">
      <c r="A28" s="178" t="s">
        <v>67</v>
      </c>
      <c r="B28" s="165">
        <v>90</v>
      </c>
      <c r="C28" s="179">
        <f>SUM(C21+C26)</f>
        <v>0</v>
      </c>
      <c r="D28" s="179">
        <f>SUM(D21+D26)</f>
        <v>0</v>
      </c>
      <c r="E28" s="179">
        <f>SUM(E21+E26)</f>
        <v>0</v>
      </c>
    </row>
    <row r="29" spans="1:5">
      <c r="A29" s="181"/>
      <c r="B29" s="164"/>
      <c r="C29" s="177"/>
      <c r="D29" s="177"/>
      <c r="E29" s="182"/>
    </row>
    <row r="30" spans="1:5">
      <c r="A30" s="183" t="s">
        <v>68</v>
      </c>
      <c r="B30" s="165">
        <v>93</v>
      </c>
      <c r="C30" s="184">
        <f>SUM(C8-C28)</f>
        <v>0</v>
      </c>
      <c r="D30" s="184">
        <f>SUM(D8-D28)</f>
        <v>0</v>
      </c>
      <c r="E30" s="317" t="s">
        <v>112</v>
      </c>
    </row>
    <row r="31" spans="1:5">
      <c r="A31" s="161"/>
      <c r="B31" s="161"/>
      <c r="C31" s="161"/>
      <c r="D31" s="161"/>
      <c r="E31" s="161"/>
    </row>
    <row r="32" spans="1:5">
      <c r="A32" s="161"/>
      <c r="B32" s="161"/>
      <c r="C32" s="161"/>
      <c r="D32" s="161"/>
      <c r="E32" s="161"/>
    </row>
    <row r="33" spans="1:5">
      <c r="A33" s="161"/>
      <c r="B33" s="161"/>
      <c r="C33" s="161"/>
      <c r="D33" s="161"/>
      <c r="E33" s="161"/>
    </row>
    <row r="34" spans="1:5">
      <c r="A34" s="161"/>
      <c r="B34" s="161"/>
      <c r="C34" s="161"/>
      <c r="D34" s="161"/>
      <c r="E34" s="161"/>
    </row>
    <row r="35" spans="1:5">
      <c r="A35" s="161"/>
      <c r="B35" s="161"/>
      <c r="C35" s="161"/>
      <c r="D35" s="161"/>
      <c r="E35" s="161"/>
    </row>
    <row r="36" spans="1:5">
      <c r="A36" s="161"/>
      <c r="B36" s="161"/>
      <c r="C36" s="161"/>
      <c r="D36" s="161"/>
      <c r="E36" s="161"/>
    </row>
    <row r="37" spans="1:5">
      <c r="A37" s="161"/>
      <c r="B37" s="161"/>
      <c r="C37" s="161"/>
      <c r="D37" s="161"/>
      <c r="E37" s="161"/>
    </row>
    <row r="38" spans="1:5">
      <c r="A38" s="161"/>
      <c r="B38" s="161"/>
      <c r="C38" s="161"/>
      <c r="D38" s="161"/>
      <c r="E38" s="161"/>
    </row>
    <row r="39" spans="1:5">
      <c r="A39" s="161"/>
      <c r="B39" s="161"/>
      <c r="C39" s="161"/>
      <c r="D39" s="161"/>
      <c r="E39" s="161"/>
    </row>
    <row r="40" spans="1:5">
      <c r="A40" s="161"/>
      <c r="B40" s="161"/>
      <c r="C40" s="161"/>
      <c r="D40" s="161"/>
      <c r="E40" s="161"/>
    </row>
    <row r="41" spans="1:5">
      <c r="A41" s="161"/>
      <c r="B41" s="161"/>
      <c r="C41" s="161"/>
      <c r="D41" s="161"/>
      <c r="E41" s="161"/>
    </row>
    <row r="42" spans="1:5">
      <c r="A42" s="161"/>
      <c r="B42" s="161"/>
      <c r="C42" s="161"/>
      <c r="D42" s="161"/>
      <c r="E42" s="161"/>
    </row>
    <row r="43" spans="1:5">
      <c r="A43" s="161"/>
      <c r="B43" s="161"/>
      <c r="C43" s="161"/>
      <c r="D43" s="161"/>
      <c r="E43" s="161"/>
    </row>
    <row r="44" spans="1:5">
      <c r="A44" s="161"/>
      <c r="B44" s="161"/>
      <c r="C44" s="161"/>
      <c r="D44" s="161"/>
      <c r="E44" s="161"/>
    </row>
    <row r="45" spans="1:5">
      <c r="A45" s="161"/>
      <c r="B45" s="161"/>
      <c r="C45" s="161"/>
      <c r="D45" s="161"/>
      <c r="E45" s="161"/>
    </row>
    <row r="46" spans="1:5">
      <c r="A46" s="161"/>
      <c r="B46" s="161"/>
      <c r="C46" s="161"/>
      <c r="D46" s="161"/>
      <c r="E46" s="161"/>
    </row>
    <row r="47" spans="1:5">
      <c r="A47" s="161"/>
      <c r="B47" s="161"/>
      <c r="C47" s="161"/>
      <c r="D47" s="161"/>
      <c r="E47" s="161"/>
    </row>
    <row r="48" spans="1:5">
      <c r="A48" s="161"/>
      <c r="B48" s="161"/>
      <c r="C48" s="161"/>
      <c r="D48" s="161"/>
      <c r="E48" s="161"/>
    </row>
    <row r="49" spans="1:5">
      <c r="A49" s="161"/>
      <c r="B49" s="161"/>
      <c r="C49" s="161"/>
      <c r="D49" s="161"/>
      <c r="E49" s="161"/>
    </row>
    <row r="50" spans="1:5">
      <c r="A50" s="161"/>
      <c r="B50" s="161"/>
      <c r="C50" s="161"/>
      <c r="D50" s="161"/>
      <c r="E50" s="161"/>
    </row>
    <row r="51" spans="1:5">
      <c r="A51" s="161"/>
      <c r="B51" s="161"/>
      <c r="C51" s="161"/>
      <c r="D51" s="161"/>
      <c r="E51" s="161"/>
    </row>
    <row r="52" spans="1:5">
      <c r="A52" s="161"/>
      <c r="B52" s="161"/>
      <c r="C52" s="161"/>
      <c r="D52" s="161"/>
      <c r="E52" s="161"/>
    </row>
    <row r="54" spans="1:5">
      <c r="A54" s="154" t="s">
        <v>343</v>
      </c>
      <c r="B54" s="155"/>
      <c r="C54" s="156"/>
      <c r="D54" s="155"/>
      <c r="E54" s="1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45"/>
  <sheetViews>
    <sheetView zoomScale="90" zoomScaleNormal="100" workbookViewId="0"/>
  </sheetViews>
  <sheetFormatPr defaultColWidth="9" defaultRowHeight="15.75"/>
  <cols>
    <col min="1" max="1" width="52.625" style="68" customWidth="1"/>
    <col min="2" max="2" width="4.625" style="68" customWidth="1"/>
    <col min="3" max="5" width="13.625" style="68" customWidth="1"/>
    <col min="6" max="16384" width="9" style="68"/>
  </cols>
  <sheetData>
    <row r="1" spans="1:5">
      <c r="A1" s="582"/>
      <c r="B1" s="185"/>
      <c r="C1" s="185"/>
      <c r="D1" s="185"/>
      <c r="E1" s="186" t="s">
        <v>1</v>
      </c>
    </row>
    <row r="2" spans="1:5">
      <c r="A2" s="185"/>
      <c r="B2" s="185"/>
      <c r="C2" s="185"/>
      <c r="D2" s="185"/>
      <c r="E2" s="186" t="s">
        <v>160</v>
      </c>
    </row>
    <row r="3" spans="1:5">
      <c r="A3" s="330" t="s">
        <v>2</v>
      </c>
      <c r="B3" s="185"/>
      <c r="C3" s="185"/>
      <c r="D3" s="185"/>
      <c r="E3" s="3" t="str">
        <f>+'Gen-1'!$E$2</f>
        <v>2012-2013</v>
      </c>
    </row>
    <row r="4" spans="1:5">
      <c r="A4" s="330"/>
      <c r="B4" s="185"/>
      <c r="C4" s="336"/>
      <c r="D4" s="336"/>
      <c r="E4" s="337"/>
    </row>
    <row r="5" spans="1:5">
      <c r="A5" s="198"/>
      <c r="B5" s="187"/>
      <c r="C5" s="18" t="str">
        <f>+'Gen-1'!$C$3</f>
        <v>2010-2011</v>
      </c>
      <c r="D5" s="8" t="str">
        <f>+'Gen-1'!$D$3</f>
        <v>2011-2012</v>
      </c>
      <c r="E5" s="335" t="str">
        <f>+'Gen-1'!$E$3</f>
        <v>2012-2013</v>
      </c>
    </row>
    <row r="6" spans="1:5">
      <c r="A6" s="194" t="s">
        <v>13</v>
      </c>
      <c r="B6" s="188"/>
      <c r="C6" s="18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327" t="s">
        <v>163</v>
      </c>
      <c r="B7" s="189" t="s">
        <v>18</v>
      </c>
      <c r="C7" s="18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190" t="s">
        <v>75</v>
      </c>
      <c r="B8" s="191">
        <v>3</v>
      </c>
      <c r="C8" s="192"/>
      <c r="D8" s="193">
        <f>+'Truck-2'!C30</f>
        <v>0</v>
      </c>
      <c r="E8" s="193">
        <f>+'Truck-2'!D30</f>
        <v>0</v>
      </c>
    </row>
    <row r="9" spans="1:5">
      <c r="A9" s="194" t="s">
        <v>20</v>
      </c>
      <c r="B9" s="188"/>
      <c r="C9" s="195"/>
      <c r="D9" s="195"/>
      <c r="E9" s="195"/>
    </row>
    <row r="10" spans="1:5">
      <c r="A10" s="194" t="s">
        <v>21</v>
      </c>
      <c r="B10" s="188"/>
      <c r="C10" s="195"/>
      <c r="D10" s="195"/>
      <c r="E10" s="195"/>
    </row>
    <row r="11" spans="1:5">
      <c r="A11" s="194" t="s">
        <v>370</v>
      </c>
      <c r="B11" s="189">
        <v>4</v>
      </c>
      <c r="C11" s="196"/>
      <c r="D11" s="196"/>
      <c r="E11" s="196"/>
    </row>
    <row r="12" spans="1:5">
      <c r="A12" s="194" t="s">
        <v>371</v>
      </c>
      <c r="B12" s="191">
        <v>5</v>
      </c>
      <c r="C12" s="192"/>
      <c r="D12" s="192"/>
      <c r="E12" s="192"/>
    </row>
    <row r="13" spans="1:5">
      <c r="A13" s="197" t="s">
        <v>22</v>
      </c>
      <c r="B13" s="191">
        <v>9</v>
      </c>
      <c r="C13" s="193">
        <f>SUM(C11:C12)</f>
        <v>0</v>
      </c>
      <c r="D13" s="193">
        <f>SUM(D11:D12)</f>
        <v>0</v>
      </c>
      <c r="E13" s="193">
        <f>SUM(E11:E12)</f>
        <v>0</v>
      </c>
    </row>
    <row r="14" spans="1:5">
      <c r="A14" s="198" t="s">
        <v>23</v>
      </c>
      <c r="B14" s="187"/>
      <c r="C14" s="199"/>
      <c r="D14" s="199"/>
      <c r="E14" s="199"/>
    </row>
    <row r="15" spans="1:5">
      <c r="A15" s="194" t="s">
        <v>24</v>
      </c>
      <c r="B15" s="189">
        <v>10</v>
      </c>
      <c r="C15" s="196"/>
      <c r="D15" s="196"/>
      <c r="E15" s="196"/>
    </row>
    <row r="16" spans="1:5">
      <c r="A16" s="194" t="s">
        <v>25</v>
      </c>
      <c r="B16" s="191">
        <v>11</v>
      </c>
      <c r="C16" s="192"/>
      <c r="D16" s="192"/>
      <c r="E16" s="192"/>
    </row>
    <row r="17" spans="1:5">
      <c r="A17" s="197" t="s">
        <v>26</v>
      </c>
      <c r="B17" s="191">
        <v>19</v>
      </c>
      <c r="C17" s="193">
        <f>SUM(C15:C16)</f>
        <v>0</v>
      </c>
      <c r="D17" s="193">
        <f>SUM(D15:D16)</f>
        <v>0</v>
      </c>
      <c r="E17" s="193">
        <f>SUM(E15:E16)</f>
        <v>0</v>
      </c>
    </row>
    <row r="18" spans="1:5">
      <c r="A18" s="198" t="s">
        <v>27</v>
      </c>
      <c r="B18" s="187"/>
      <c r="C18" s="199"/>
      <c r="D18" s="199"/>
      <c r="E18" s="199"/>
    </row>
    <row r="19" spans="1:5">
      <c r="A19" s="194" t="s">
        <v>29</v>
      </c>
      <c r="B19" s="189">
        <v>22</v>
      </c>
      <c r="C19" s="196"/>
      <c r="D19" s="196"/>
      <c r="E19" s="196"/>
    </row>
    <row r="20" spans="1:5">
      <c r="A20" s="194" t="s">
        <v>31</v>
      </c>
      <c r="B20" s="191">
        <v>24</v>
      </c>
      <c r="C20" s="192"/>
      <c r="D20" s="192"/>
      <c r="E20" s="192"/>
    </row>
    <row r="21" spans="1:5">
      <c r="A21" s="194" t="s">
        <v>164</v>
      </c>
      <c r="B21" s="191">
        <v>25</v>
      </c>
      <c r="C21" s="192"/>
      <c r="D21" s="192"/>
      <c r="E21" s="192"/>
    </row>
    <row r="22" spans="1:5">
      <c r="A22" s="197" t="s">
        <v>32</v>
      </c>
      <c r="B22" s="191">
        <v>29</v>
      </c>
      <c r="C22" s="193">
        <f>SUM(C19:C21)</f>
        <v>0</v>
      </c>
      <c r="D22" s="193">
        <f>SUM(D19:D21)</f>
        <v>0</v>
      </c>
      <c r="E22" s="193">
        <f>SUM(E19:E21)</f>
        <v>0</v>
      </c>
    </row>
    <row r="23" spans="1:5">
      <c r="A23" s="198" t="s">
        <v>33</v>
      </c>
      <c r="B23" s="187"/>
      <c r="C23" s="199"/>
      <c r="D23" s="199"/>
      <c r="E23" s="199"/>
    </row>
    <row r="24" spans="1:5">
      <c r="A24" s="194" t="s">
        <v>40</v>
      </c>
      <c r="B24" s="189">
        <v>36</v>
      </c>
      <c r="C24" s="196"/>
      <c r="D24" s="196"/>
      <c r="E24" s="196"/>
    </row>
    <row r="25" spans="1:5">
      <c r="A25" s="197" t="s">
        <v>41</v>
      </c>
      <c r="B25" s="191">
        <v>39</v>
      </c>
      <c r="C25" s="193">
        <f>SUM(C24:C24)</f>
        <v>0</v>
      </c>
      <c r="D25" s="193">
        <f>SUM(D24:D24)</f>
        <v>0</v>
      </c>
      <c r="E25" s="193">
        <f>SUM(E24:E24)</f>
        <v>0</v>
      </c>
    </row>
    <row r="26" spans="1:5">
      <c r="A26" s="198" t="s">
        <v>42</v>
      </c>
      <c r="B26" s="187"/>
      <c r="C26" s="199"/>
      <c r="D26" s="199"/>
      <c r="E26" s="199"/>
    </row>
    <row r="27" spans="1:5">
      <c r="A27" s="194" t="s">
        <v>43</v>
      </c>
      <c r="B27" s="189">
        <v>40</v>
      </c>
      <c r="C27" s="196"/>
      <c r="D27" s="196"/>
      <c r="E27" s="196"/>
    </row>
    <row r="28" spans="1:5">
      <c r="A28" s="194" t="s">
        <v>44</v>
      </c>
      <c r="B28" s="191">
        <v>41</v>
      </c>
      <c r="C28" s="192"/>
      <c r="D28" s="192"/>
      <c r="E28" s="192"/>
    </row>
    <row r="29" spans="1:5">
      <c r="A29" s="194" t="s">
        <v>45</v>
      </c>
      <c r="B29" s="191">
        <v>42</v>
      </c>
      <c r="C29" s="192"/>
      <c r="D29" s="192"/>
      <c r="E29" s="192"/>
    </row>
    <row r="30" spans="1:5">
      <c r="A30" s="194" t="s">
        <v>46</v>
      </c>
      <c r="B30" s="191">
        <v>43</v>
      </c>
      <c r="C30" s="192"/>
      <c r="D30" s="192"/>
      <c r="E30" s="324" t="s">
        <v>112</v>
      </c>
    </row>
    <row r="31" spans="1:5">
      <c r="A31" s="194" t="s">
        <v>363</v>
      </c>
      <c r="B31" s="191">
        <v>44</v>
      </c>
      <c r="C31" s="192"/>
      <c r="D31" s="192"/>
      <c r="E31" s="352"/>
    </row>
    <row r="32" spans="1:5">
      <c r="A32" s="197" t="s">
        <v>165</v>
      </c>
      <c r="B32" s="191">
        <v>49</v>
      </c>
      <c r="C32" s="193">
        <f>SUM(C27:C31)</f>
        <v>0</v>
      </c>
      <c r="D32" s="193">
        <f>SUM(D27:D31)</f>
        <v>0</v>
      </c>
      <c r="E32" s="193">
        <f>SUM(E27:E31)</f>
        <v>0</v>
      </c>
    </row>
    <row r="33" spans="1:5">
      <c r="A33" s="200" t="s">
        <v>48</v>
      </c>
      <c r="B33" s="187"/>
      <c r="C33" s="199"/>
      <c r="D33" s="199"/>
      <c r="E33" s="199"/>
    </row>
    <row r="34" spans="1:5">
      <c r="A34" s="197" t="s">
        <v>372</v>
      </c>
      <c r="B34" s="189">
        <v>60</v>
      </c>
      <c r="C34" s="201">
        <f>SUM(C13+C17+C22+C25+C32)</f>
        <v>0</v>
      </c>
      <c r="D34" s="201">
        <f>SUM(D13+D17+D22+D25+D32)</f>
        <v>0</v>
      </c>
      <c r="E34" s="201">
        <f>SUM(E13+E17+E22+E25+E32)</f>
        <v>0</v>
      </c>
    </row>
    <row r="35" spans="1:5">
      <c r="A35" s="197" t="s">
        <v>49</v>
      </c>
      <c r="B35" s="189">
        <v>62</v>
      </c>
      <c r="C35" s="201">
        <f>SUM(C34+C8)</f>
        <v>0</v>
      </c>
      <c r="D35" s="201">
        <f>SUM(D34+D8)</f>
        <v>0</v>
      </c>
      <c r="E35" s="201">
        <f>SUM(E34+E8)</f>
        <v>0</v>
      </c>
    </row>
    <row r="36" spans="1:5">
      <c r="A36" s="338"/>
      <c r="B36" s="339"/>
      <c r="C36" s="340"/>
      <c r="D36" s="340"/>
      <c r="E36" s="340"/>
    </row>
    <row r="37" spans="1:5">
      <c r="A37" s="338"/>
      <c r="B37" s="339"/>
      <c r="C37" s="340"/>
      <c r="D37" s="340"/>
      <c r="E37" s="340"/>
    </row>
    <row r="38" spans="1:5">
      <c r="A38" s="338"/>
      <c r="B38" s="339"/>
      <c r="C38" s="340"/>
      <c r="D38" s="340"/>
      <c r="E38" s="340"/>
    </row>
    <row r="39" spans="1:5">
      <c r="A39" s="338"/>
      <c r="B39" s="339"/>
      <c r="C39" s="340"/>
      <c r="D39" s="340"/>
      <c r="E39" s="340"/>
    </row>
    <row r="40" spans="1:5">
      <c r="A40" s="338"/>
      <c r="B40" s="339"/>
      <c r="C40" s="340"/>
      <c r="D40" s="340"/>
      <c r="E40" s="340"/>
    </row>
    <row r="41" spans="1:5">
      <c r="A41" s="338"/>
      <c r="B41" s="339"/>
      <c r="C41" s="340"/>
      <c r="D41" s="340"/>
      <c r="E41" s="340"/>
    </row>
    <row r="42" spans="1:5">
      <c r="A42" s="338"/>
      <c r="B42" s="339"/>
      <c r="C42" s="340"/>
      <c r="D42" s="340"/>
      <c r="E42" s="340"/>
    </row>
    <row r="43" spans="1:5">
      <c r="A43" s="338"/>
      <c r="B43" s="339"/>
      <c r="C43" s="340"/>
      <c r="D43" s="340"/>
      <c r="E43" s="340"/>
    </row>
    <row r="44" spans="1:5">
      <c r="A44" s="185"/>
      <c r="B44" s="185"/>
      <c r="C44" s="185"/>
      <c r="D44" s="185"/>
      <c r="E44" s="185"/>
    </row>
    <row r="45" spans="1:5">
      <c r="A45" s="154" t="s">
        <v>343</v>
      </c>
      <c r="B45" s="155"/>
      <c r="C45" s="156"/>
      <c r="D45" s="155"/>
      <c r="E45" s="1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54"/>
  <sheetViews>
    <sheetView zoomScale="90" zoomScaleNormal="100" workbookViewId="0"/>
  </sheetViews>
  <sheetFormatPr defaultColWidth="9" defaultRowHeight="15.75"/>
  <cols>
    <col min="1" max="1" width="52.625" style="68" customWidth="1"/>
    <col min="2" max="2" width="4.625" style="68" customWidth="1"/>
    <col min="3" max="5" width="13.625" style="68" customWidth="1"/>
    <col min="6" max="16384" width="9" style="68"/>
  </cols>
  <sheetData>
    <row r="1" spans="1:5">
      <c r="A1" s="583"/>
      <c r="B1" s="202"/>
      <c r="C1" s="202"/>
      <c r="D1" s="202"/>
      <c r="E1" s="203" t="s">
        <v>1</v>
      </c>
    </row>
    <row r="2" spans="1:5">
      <c r="A2" s="202"/>
      <c r="B2" s="202"/>
      <c r="C2" s="202"/>
      <c r="D2" s="202"/>
      <c r="E2" s="203" t="s">
        <v>160</v>
      </c>
    </row>
    <row r="3" spans="1:5">
      <c r="A3" s="202" t="s">
        <v>2</v>
      </c>
      <c r="B3" s="202"/>
      <c r="C3" s="202"/>
      <c r="D3" s="202"/>
      <c r="E3" s="3" t="str">
        <f>+'Gen-1'!$E$2</f>
        <v>2012-2013</v>
      </c>
    </row>
    <row r="4" spans="1:5">
      <c r="A4" s="329"/>
      <c r="B4" s="202"/>
      <c r="C4" s="329"/>
      <c r="D4" s="329"/>
      <c r="E4" s="329"/>
    </row>
    <row r="5" spans="1:5">
      <c r="A5" s="212"/>
      <c r="B5" s="204"/>
      <c r="C5" s="18" t="str">
        <f>+'Gen-1'!$C$3</f>
        <v>2010-2011</v>
      </c>
      <c r="D5" s="8" t="str">
        <f>+'Gen-1'!$D$3</f>
        <v>2011-2012</v>
      </c>
      <c r="E5" s="335" t="str">
        <f>+'Gen-1'!$E$3</f>
        <v>2012-2013</v>
      </c>
    </row>
    <row r="6" spans="1:5">
      <c r="A6" s="212" t="s">
        <v>13</v>
      </c>
      <c r="B6" s="205"/>
      <c r="C6" s="18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328" t="s">
        <v>163</v>
      </c>
      <c r="B7" s="206" t="s">
        <v>18</v>
      </c>
      <c r="C7" s="18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07" t="s">
        <v>51</v>
      </c>
      <c r="B8" s="208">
        <v>62</v>
      </c>
      <c r="C8" s="209">
        <f>+'Truck-1'!C35</f>
        <v>0</v>
      </c>
      <c r="D8" s="209">
        <f>+'Truck-1'!D35</f>
        <v>0</v>
      </c>
      <c r="E8" s="209">
        <f>+'Truck-1'!E35</f>
        <v>0</v>
      </c>
    </row>
    <row r="9" spans="1:5">
      <c r="A9" s="210"/>
      <c r="B9" s="204"/>
      <c r="C9" s="211"/>
      <c r="D9" s="211"/>
      <c r="E9" s="211"/>
    </row>
    <row r="10" spans="1:5">
      <c r="A10" s="212" t="s">
        <v>52</v>
      </c>
      <c r="B10" s="205"/>
      <c r="C10" s="213"/>
      <c r="D10" s="213"/>
      <c r="E10" s="213"/>
    </row>
    <row r="11" spans="1:5">
      <c r="A11" s="212" t="s">
        <v>53</v>
      </c>
      <c r="B11" s="205"/>
      <c r="C11" s="213"/>
      <c r="D11" s="213"/>
      <c r="E11" s="213"/>
    </row>
    <row r="12" spans="1:5">
      <c r="A12" s="212" t="s">
        <v>54</v>
      </c>
      <c r="B12" s="206">
        <v>63</v>
      </c>
      <c r="C12" s="214"/>
      <c r="D12" s="214"/>
      <c r="E12" s="214"/>
    </row>
    <row r="13" spans="1:5">
      <c r="A13" s="212" t="s">
        <v>55</v>
      </c>
      <c r="B13" s="208">
        <v>64</v>
      </c>
      <c r="C13" s="215"/>
      <c r="D13" s="215"/>
      <c r="E13" s="215"/>
    </row>
    <row r="14" spans="1:5">
      <c r="A14" s="212" t="s">
        <v>56</v>
      </c>
      <c r="B14" s="208">
        <v>65</v>
      </c>
      <c r="C14" s="215"/>
      <c r="D14" s="215"/>
      <c r="E14" s="215"/>
    </row>
    <row r="15" spans="1:5">
      <c r="A15" s="212" t="s">
        <v>57</v>
      </c>
      <c r="B15" s="208">
        <v>66</v>
      </c>
      <c r="C15" s="215"/>
      <c r="D15" s="215"/>
      <c r="E15" s="215"/>
    </row>
    <row r="16" spans="1:5">
      <c r="A16" s="212" t="s">
        <v>58</v>
      </c>
      <c r="B16" s="208">
        <v>67</v>
      </c>
      <c r="C16" s="215"/>
      <c r="D16" s="215"/>
      <c r="E16" s="215"/>
    </row>
    <row r="17" spans="1:5">
      <c r="A17" s="212" t="s">
        <v>59</v>
      </c>
      <c r="B17" s="204">
        <v>68</v>
      </c>
      <c r="C17" s="216"/>
      <c r="D17" s="216"/>
      <c r="E17" s="216"/>
    </row>
    <row r="18" spans="1:5">
      <c r="A18" s="212" t="s">
        <v>60</v>
      </c>
      <c r="B18" s="204">
        <v>69</v>
      </c>
      <c r="C18" s="216"/>
      <c r="D18" s="216"/>
      <c r="E18" s="216"/>
    </row>
    <row r="19" spans="1:5">
      <c r="A19" s="212" t="s">
        <v>61</v>
      </c>
      <c r="B19" s="208">
        <v>70</v>
      </c>
      <c r="C19" s="215"/>
      <c r="D19" s="215"/>
      <c r="E19" s="215"/>
    </row>
    <row r="20" spans="1:5">
      <c r="A20" s="212"/>
      <c r="B20" s="217"/>
      <c r="C20" s="211"/>
      <c r="D20" s="211"/>
      <c r="E20" s="218"/>
    </row>
    <row r="21" spans="1:5">
      <c r="A21" s="219" t="s">
        <v>62</v>
      </c>
      <c r="B21" s="206">
        <v>79</v>
      </c>
      <c r="C21" s="220">
        <f>SUM(C12:C19)</f>
        <v>0</v>
      </c>
      <c r="D21" s="220">
        <f>SUM(D12:D19)</f>
        <v>0</v>
      </c>
      <c r="E21" s="220">
        <f>SUM(E12:E19)</f>
        <v>0</v>
      </c>
    </row>
    <row r="22" spans="1:5">
      <c r="A22" s="210"/>
      <c r="B22" s="205"/>
      <c r="C22" s="213"/>
      <c r="D22" s="213"/>
      <c r="E22" s="213"/>
    </row>
    <row r="23" spans="1:5">
      <c r="A23" s="212" t="s">
        <v>63</v>
      </c>
      <c r="B23" s="205"/>
      <c r="C23" s="213"/>
      <c r="D23" s="213"/>
      <c r="E23" s="213"/>
    </row>
    <row r="24" spans="1:5">
      <c r="A24" s="212" t="s">
        <v>64</v>
      </c>
      <c r="B24" s="206">
        <v>81</v>
      </c>
      <c r="C24" s="214"/>
      <c r="D24" s="214"/>
      <c r="E24" s="214"/>
    </row>
    <row r="25" spans="1:5">
      <c r="A25" s="212"/>
      <c r="B25" s="205"/>
      <c r="C25" s="213"/>
      <c r="D25" s="213"/>
      <c r="E25" s="213"/>
    </row>
    <row r="26" spans="1:5">
      <c r="A26" s="219" t="s">
        <v>65</v>
      </c>
      <c r="B26" s="206">
        <v>89</v>
      </c>
      <c r="C26" s="220">
        <f>SUM(C24)</f>
        <v>0</v>
      </c>
      <c r="D26" s="220">
        <f>SUM(D24)</f>
        <v>0</v>
      </c>
      <c r="E26" s="220">
        <f>SUM(E24)</f>
        <v>0</v>
      </c>
    </row>
    <row r="27" spans="1:5">
      <c r="A27" s="207" t="s">
        <v>66</v>
      </c>
      <c r="B27" s="205"/>
      <c r="C27" s="213"/>
      <c r="D27" s="213"/>
      <c r="E27" s="213"/>
    </row>
    <row r="28" spans="1:5">
      <c r="A28" s="219" t="s">
        <v>67</v>
      </c>
      <c r="B28" s="206">
        <v>90</v>
      </c>
      <c r="C28" s="220">
        <f>SUM(C21+C26)</f>
        <v>0</v>
      </c>
      <c r="D28" s="220">
        <f>SUM(D21+D26)</f>
        <v>0</v>
      </c>
      <c r="E28" s="220">
        <f>SUM(E21+E26)</f>
        <v>0</v>
      </c>
    </row>
    <row r="29" spans="1:5">
      <c r="A29" s="221"/>
      <c r="B29" s="205"/>
      <c r="C29" s="211"/>
      <c r="D29" s="211"/>
      <c r="E29" s="211"/>
    </row>
    <row r="30" spans="1:5">
      <c r="A30" s="222" t="s">
        <v>68</v>
      </c>
      <c r="B30" s="206">
        <v>93</v>
      </c>
      <c r="C30" s="220">
        <f>SUM(C8-C28)</f>
        <v>0</v>
      </c>
      <c r="D30" s="220">
        <f>SUM(D8-D28)</f>
        <v>0</v>
      </c>
      <c r="E30" s="317" t="s">
        <v>112</v>
      </c>
    </row>
    <row r="54" spans="1:5">
      <c r="A54" s="154" t="s">
        <v>343</v>
      </c>
      <c r="B54" s="154"/>
      <c r="C54" s="154"/>
      <c r="D54" s="154"/>
      <c r="E54" s="154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37"/>
  <sheetViews>
    <sheetView zoomScaleNormal="100" workbookViewId="0">
      <selection activeCell="E17" sqref="E17"/>
    </sheetView>
  </sheetViews>
  <sheetFormatPr defaultColWidth="9" defaultRowHeight="15.75"/>
  <cols>
    <col min="1" max="1" width="33.625" style="374" customWidth="1"/>
    <col min="2" max="2" width="4" style="374" bestFit="1" customWidth="1"/>
    <col min="3" max="10" width="10.625" style="374" customWidth="1"/>
    <col min="11" max="16384" width="9" style="374"/>
  </cols>
  <sheetData>
    <row r="1" spans="1:10">
      <c r="A1" s="584" t="s">
        <v>1</v>
      </c>
      <c r="B1" s="584"/>
      <c r="C1" s="584"/>
      <c r="D1" s="584"/>
      <c r="E1" s="584"/>
      <c r="F1" s="584"/>
      <c r="G1" s="584"/>
      <c r="H1" s="584"/>
      <c r="I1" s="584"/>
      <c r="J1" s="584"/>
    </row>
    <row r="2" spans="1:10">
      <c r="A2" s="584" t="s">
        <v>389</v>
      </c>
      <c r="B2" s="584"/>
      <c r="C2" s="584"/>
      <c r="D2" s="584"/>
      <c r="E2" s="584"/>
      <c r="F2" s="584"/>
      <c r="G2" s="584"/>
      <c r="H2" s="584"/>
      <c r="I2" s="584"/>
      <c r="J2" s="584"/>
    </row>
    <row r="3" spans="1:10">
      <c r="A3" s="585" t="str">
        <f>+'Gen-1'!$E$2</f>
        <v>2012-2013</v>
      </c>
      <c r="B3" s="584"/>
      <c r="C3" s="586"/>
      <c r="D3" s="586"/>
      <c r="E3" s="584"/>
      <c r="F3" s="584"/>
      <c r="G3" s="584"/>
      <c r="H3" s="584"/>
      <c r="I3" s="584"/>
      <c r="J3" s="586"/>
    </row>
    <row r="4" spans="1:10">
      <c r="A4" s="584"/>
      <c r="B4" s="587"/>
      <c r="C4" s="588" t="str">
        <f>+'Gen-1'!$C$3</f>
        <v>2010-2011</v>
      </c>
      <c r="D4" s="589" t="str">
        <f>+'Gen-1'!$D$3</f>
        <v>2011-2012</v>
      </c>
      <c r="E4" s="590" t="s">
        <v>434</v>
      </c>
      <c r="F4" s="591"/>
      <c r="G4" s="591"/>
      <c r="H4" s="591"/>
      <c r="I4" s="592"/>
      <c r="J4" s="593" t="str">
        <f>+'Gen-1'!$E$3</f>
        <v>2012-2013</v>
      </c>
    </row>
    <row r="5" spans="1:10">
      <c r="A5" s="594" t="s">
        <v>13</v>
      </c>
      <c r="B5" s="595"/>
      <c r="C5" s="588" t="str">
        <f>+'Gen-1'!$C$4</f>
        <v>Audited</v>
      </c>
      <c r="D5" s="589" t="str">
        <f>+'Gen-1'!$D$4</f>
        <v>Unaudited</v>
      </c>
      <c r="E5" s="596">
        <v>16</v>
      </c>
      <c r="F5" s="596">
        <v>17</v>
      </c>
      <c r="G5" s="596"/>
      <c r="H5" s="596"/>
      <c r="I5" s="596"/>
      <c r="J5" s="589" t="str">
        <f>+'Gen-1'!$E$4</f>
        <v>Proposed</v>
      </c>
    </row>
    <row r="6" spans="1:10">
      <c r="A6" s="597" t="s">
        <v>352</v>
      </c>
      <c r="B6" s="598" t="s">
        <v>18</v>
      </c>
      <c r="C6" s="588" t="str">
        <f>+'Gen-1'!$C$5</f>
        <v>Actual</v>
      </c>
      <c r="D6" s="589" t="str">
        <f>+'Gen-1'!$D$5</f>
        <v>Actual</v>
      </c>
      <c r="E6" s="598" t="s">
        <v>6</v>
      </c>
      <c r="F6" s="598" t="s">
        <v>6</v>
      </c>
      <c r="G6" s="598" t="s">
        <v>6</v>
      </c>
      <c r="H6" s="598" t="s">
        <v>6</v>
      </c>
      <c r="I6" s="598" t="s">
        <v>6</v>
      </c>
      <c r="J6" s="589" t="str">
        <f>+'Gen-1'!$E$5</f>
        <v>Budget</v>
      </c>
    </row>
    <row r="7" spans="1:10">
      <c r="A7" s="599" t="s">
        <v>166</v>
      </c>
      <c r="B7" s="596"/>
      <c r="C7" s="600" t="s">
        <v>335</v>
      </c>
      <c r="D7" s="600"/>
      <c r="E7" s="600"/>
      <c r="F7" s="600"/>
      <c r="G7" s="600"/>
      <c r="H7" s="600"/>
      <c r="I7" s="600"/>
      <c r="J7" s="600"/>
    </row>
    <row r="8" spans="1:10">
      <c r="A8" s="601" t="s">
        <v>167</v>
      </c>
      <c r="B8" s="598">
        <v>3</v>
      </c>
      <c r="C8" s="602">
        <v>232421</v>
      </c>
      <c r="D8" s="603">
        <f>+C35</f>
        <v>-106148</v>
      </c>
      <c r="E8" s="602">
        <v>12000</v>
      </c>
      <c r="F8" s="602">
        <v>8000</v>
      </c>
      <c r="G8" s="602"/>
      <c r="H8" s="602"/>
      <c r="I8" s="602"/>
      <c r="J8" s="603">
        <f>D35</f>
        <v>20000</v>
      </c>
    </row>
    <row r="9" spans="1:10">
      <c r="A9" s="599" t="s">
        <v>20</v>
      </c>
      <c r="B9" s="599"/>
      <c r="C9" s="604"/>
      <c r="D9" s="604"/>
      <c r="E9" s="604"/>
      <c r="F9" s="604"/>
      <c r="G9" s="604"/>
      <c r="H9" s="604"/>
      <c r="I9" s="604"/>
      <c r="J9" s="604"/>
    </row>
    <row r="10" spans="1:10">
      <c r="A10" s="599" t="s">
        <v>168</v>
      </c>
      <c r="B10" s="598">
        <v>9</v>
      </c>
      <c r="C10" s="602">
        <v>200000</v>
      </c>
      <c r="D10" s="602">
        <v>200000</v>
      </c>
      <c r="E10" s="602">
        <f>710000+490000</f>
        <v>1200000</v>
      </c>
      <c r="F10" s="602"/>
      <c r="G10" s="602"/>
      <c r="H10" s="602"/>
      <c r="I10" s="602"/>
      <c r="J10" s="603">
        <f>SUM(E10:I10)</f>
        <v>1200000</v>
      </c>
    </row>
    <row r="11" spans="1:10">
      <c r="A11" s="599" t="s">
        <v>169</v>
      </c>
      <c r="B11" s="605">
        <v>15</v>
      </c>
      <c r="C11" s="606"/>
      <c r="D11" s="606"/>
      <c r="E11" s="606"/>
      <c r="F11" s="606"/>
      <c r="G11" s="606"/>
      <c r="H11" s="606"/>
      <c r="I11" s="606"/>
      <c r="J11" s="607">
        <f>SUM(E11:I11)</f>
        <v>0</v>
      </c>
    </row>
    <row r="12" spans="1:10">
      <c r="A12" s="608" t="s">
        <v>170</v>
      </c>
      <c r="B12" s="598">
        <v>50</v>
      </c>
      <c r="C12" s="606"/>
      <c r="D12" s="606"/>
      <c r="E12" s="606"/>
      <c r="F12" s="606"/>
      <c r="G12" s="606"/>
      <c r="H12" s="606"/>
      <c r="I12" s="606"/>
      <c r="J12" s="607">
        <f>SUM(E12:I12)</f>
        <v>0</v>
      </c>
    </row>
    <row r="13" spans="1:10">
      <c r="A13" s="599" t="s">
        <v>171</v>
      </c>
      <c r="B13" s="605">
        <v>53</v>
      </c>
      <c r="C13" s="606"/>
      <c r="D13" s="606"/>
      <c r="E13" s="606">
        <v>580000</v>
      </c>
      <c r="F13" s="606"/>
      <c r="G13" s="606"/>
      <c r="H13" s="606"/>
      <c r="I13" s="606"/>
      <c r="J13" s="607">
        <f>SUM(E13:I13)</f>
        <v>580000</v>
      </c>
    </row>
    <row r="14" spans="1:10">
      <c r="A14" s="599" t="s">
        <v>172</v>
      </c>
      <c r="B14" s="605">
        <v>52</v>
      </c>
      <c r="C14" s="606">
        <v>1610599</v>
      </c>
      <c r="D14" s="606">
        <v>1826866</v>
      </c>
      <c r="E14" s="606">
        <v>0</v>
      </c>
      <c r="F14" s="606">
        <v>20000</v>
      </c>
      <c r="G14" s="606"/>
      <c r="H14" s="606"/>
      <c r="I14" s="606"/>
      <c r="J14" s="607">
        <f>SUM(E14:I14)</f>
        <v>20000</v>
      </c>
    </row>
    <row r="15" spans="1:10">
      <c r="A15" s="609" t="s">
        <v>173</v>
      </c>
      <c r="B15" s="605">
        <v>51</v>
      </c>
      <c r="C15" s="606"/>
      <c r="D15" s="606"/>
      <c r="E15" s="352" t="s">
        <v>112</v>
      </c>
      <c r="F15" s="352" t="s">
        <v>112</v>
      </c>
      <c r="G15" s="352" t="s">
        <v>112</v>
      </c>
      <c r="H15" s="352" t="s">
        <v>112</v>
      </c>
      <c r="I15" s="352" t="s">
        <v>112</v>
      </c>
      <c r="J15" s="352" t="s">
        <v>112</v>
      </c>
    </row>
    <row r="16" spans="1:10">
      <c r="A16" s="601" t="s">
        <v>174</v>
      </c>
      <c r="B16" s="598">
        <v>54</v>
      </c>
      <c r="C16" s="607">
        <f t="shared" ref="C16:I16" si="0">SUM(C10:C15)</f>
        <v>1810599</v>
      </c>
      <c r="D16" s="607">
        <f t="shared" si="0"/>
        <v>2026866</v>
      </c>
      <c r="E16" s="607">
        <f t="shared" si="0"/>
        <v>1780000</v>
      </c>
      <c r="F16" s="607">
        <f t="shared" si="0"/>
        <v>20000</v>
      </c>
      <c r="G16" s="607">
        <f t="shared" si="0"/>
        <v>0</v>
      </c>
      <c r="H16" s="607">
        <f t="shared" si="0"/>
        <v>0</v>
      </c>
      <c r="I16" s="607">
        <f t="shared" si="0"/>
        <v>0</v>
      </c>
      <c r="J16" s="607">
        <f>SUM(E16:I16)</f>
        <v>1800000</v>
      </c>
    </row>
    <row r="17" spans="1:10">
      <c r="A17" s="599" t="s">
        <v>52</v>
      </c>
      <c r="B17" s="599"/>
      <c r="C17" s="604"/>
      <c r="D17" s="604"/>
      <c r="E17" s="604"/>
      <c r="F17" s="604"/>
      <c r="G17" s="604"/>
      <c r="H17" s="604"/>
      <c r="I17" s="604"/>
      <c r="J17" s="604"/>
    </row>
    <row r="18" spans="1:10">
      <c r="A18" s="599" t="s">
        <v>175</v>
      </c>
      <c r="B18" s="598">
        <v>69</v>
      </c>
      <c r="C18" s="602">
        <f>163114+496022+67734</f>
        <v>726870</v>
      </c>
      <c r="D18" s="602">
        <v>669443</v>
      </c>
      <c r="E18" s="602">
        <f>(37800+47300+72000)+2900</f>
        <v>160000</v>
      </c>
      <c r="F18" s="602">
        <f>552600-2600</f>
        <v>550000</v>
      </c>
      <c r="G18" s="602"/>
      <c r="H18" s="602"/>
      <c r="I18" s="602"/>
      <c r="J18" s="603">
        <f t="shared" ref="J18:J27" si="1">SUM(E18:I18)</f>
        <v>710000</v>
      </c>
    </row>
    <row r="19" spans="1:10">
      <c r="A19" s="599" t="s">
        <v>176</v>
      </c>
      <c r="B19" s="605">
        <v>70</v>
      </c>
      <c r="C19" s="606">
        <f>(524504+534453+318899)-12070+26600</f>
        <v>1392386</v>
      </c>
      <c r="D19" s="606">
        <f>(1310054+822809)-D18-1</f>
        <v>1463419</v>
      </c>
      <c r="E19" s="606">
        <f>(3500+60000+556000+490000)+500</f>
        <v>1110000</v>
      </c>
      <c r="F19" s="606">
        <f>940000-F18</f>
        <v>390000</v>
      </c>
      <c r="G19" s="606"/>
      <c r="H19" s="606"/>
      <c r="I19" s="606"/>
      <c r="J19" s="607">
        <f t="shared" si="1"/>
        <v>1500000</v>
      </c>
    </row>
    <row r="20" spans="1:10">
      <c r="A20" s="599" t="s">
        <v>177</v>
      </c>
      <c r="B20" s="605">
        <v>71</v>
      </c>
      <c r="C20" s="606"/>
      <c r="D20" s="606"/>
      <c r="E20" s="606"/>
      <c r="F20" s="606"/>
      <c r="G20" s="606"/>
      <c r="H20" s="606"/>
      <c r="I20" s="606"/>
      <c r="J20" s="607">
        <f t="shared" si="1"/>
        <v>0</v>
      </c>
    </row>
    <row r="21" spans="1:10">
      <c r="A21" s="599" t="s">
        <v>178</v>
      </c>
      <c r="B21" s="605">
        <v>72</v>
      </c>
      <c r="C21" s="606"/>
      <c r="D21" s="606"/>
      <c r="E21" s="606"/>
      <c r="F21" s="606"/>
      <c r="G21" s="606"/>
      <c r="H21" s="606"/>
      <c r="I21" s="606"/>
      <c r="J21" s="607">
        <f t="shared" si="1"/>
        <v>0</v>
      </c>
    </row>
    <row r="22" spans="1:10">
      <c r="A22" s="608" t="s">
        <v>179</v>
      </c>
      <c r="B22" s="605">
        <v>73</v>
      </c>
      <c r="C22" s="606"/>
      <c r="D22" s="606"/>
      <c r="E22" s="606"/>
      <c r="F22" s="606"/>
      <c r="G22" s="606"/>
      <c r="H22" s="606"/>
      <c r="I22" s="606"/>
      <c r="J22" s="607">
        <f t="shared" si="1"/>
        <v>0</v>
      </c>
    </row>
    <row r="23" spans="1:10">
      <c r="A23" s="610" t="s">
        <v>180</v>
      </c>
      <c r="B23" s="605">
        <v>74</v>
      </c>
      <c r="C23" s="606"/>
      <c r="D23" s="606"/>
      <c r="E23" s="606"/>
      <c r="F23" s="606"/>
      <c r="G23" s="606"/>
      <c r="H23" s="606"/>
      <c r="I23" s="606"/>
      <c r="J23" s="607">
        <f t="shared" si="1"/>
        <v>0</v>
      </c>
    </row>
    <row r="24" spans="1:10">
      <c r="A24" s="610" t="s">
        <v>180</v>
      </c>
      <c r="B24" s="605">
        <v>75</v>
      </c>
      <c r="C24" s="606"/>
      <c r="D24" s="606"/>
      <c r="E24" s="606"/>
      <c r="F24" s="606"/>
      <c r="G24" s="606"/>
      <c r="H24" s="606"/>
      <c r="I24" s="606"/>
      <c r="J24" s="607">
        <f t="shared" si="1"/>
        <v>0</v>
      </c>
    </row>
    <row r="25" spans="1:10">
      <c r="A25" s="610" t="s">
        <v>180</v>
      </c>
      <c r="B25" s="605">
        <v>76</v>
      </c>
      <c r="C25" s="606"/>
      <c r="D25" s="606"/>
      <c r="E25" s="606"/>
      <c r="F25" s="606"/>
      <c r="G25" s="606"/>
      <c r="H25" s="606"/>
      <c r="I25" s="606"/>
      <c r="J25" s="607">
        <f t="shared" si="1"/>
        <v>0</v>
      </c>
    </row>
    <row r="26" spans="1:10">
      <c r="A26" s="610" t="s">
        <v>180</v>
      </c>
      <c r="B26" s="605">
        <v>77</v>
      </c>
      <c r="C26" s="606"/>
      <c r="D26" s="606"/>
      <c r="E26" s="606"/>
      <c r="F26" s="606"/>
      <c r="G26" s="606"/>
      <c r="H26" s="606"/>
      <c r="I26" s="606"/>
      <c r="J26" s="607">
        <f t="shared" si="1"/>
        <v>0</v>
      </c>
    </row>
    <row r="27" spans="1:10">
      <c r="A27" s="601" t="s">
        <v>181</v>
      </c>
      <c r="B27" s="605">
        <v>78</v>
      </c>
      <c r="C27" s="607">
        <f t="shared" ref="C27:I27" si="2">SUM(C18:C26)</f>
        <v>2119256</v>
      </c>
      <c r="D27" s="607">
        <f t="shared" si="2"/>
        <v>2132862</v>
      </c>
      <c r="E27" s="607">
        <f t="shared" si="2"/>
        <v>1270000</v>
      </c>
      <c r="F27" s="607">
        <f t="shared" si="2"/>
        <v>940000</v>
      </c>
      <c r="G27" s="607">
        <f t="shared" si="2"/>
        <v>0</v>
      </c>
      <c r="H27" s="607">
        <f t="shared" si="2"/>
        <v>0</v>
      </c>
      <c r="I27" s="607">
        <f t="shared" si="2"/>
        <v>0</v>
      </c>
      <c r="J27" s="607">
        <f t="shared" si="1"/>
        <v>2210000</v>
      </c>
    </row>
    <row r="28" spans="1:10">
      <c r="A28" s="599" t="s">
        <v>63</v>
      </c>
      <c r="B28" s="595"/>
      <c r="C28" s="604"/>
      <c r="D28" s="604"/>
      <c r="E28" s="604"/>
      <c r="F28" s="604"/>
      <c r="G28" s="604"/>
      <c r="H28" s="604"/>
      <c r="I28" s="604"/>
      <c r="J28" s="604"/>
    </row>
    <row r="29" spans="1:10">
      <c r="A29" s="599" t="s">
        <v>182</v>
      </c>
      <c r="B29" s="598">
        <v>80</v>
      </c>
      <c r="C29" s="602"/>
      <c r="D29" s="602"/>
      <c r="E29" s="602"/>
      <c r="F29" s="602"/>
      <c r="G29" s="602"/>
      <c r="H29" s="602"/>
      <c r="I29" s="602"/>
      <c r="J29" s="603">
        <f>SUM(E29:I29)</f>
        <v>0</v>
      </c>
    </row>
    <row r="30" spans="1:10">
      <c r="A30" s="599" t="s">
        <v>64</v>
      </c>
      <c r="B30" s="605">
        <v>81</v>
      </c>
      <c r="C30" s="606">
        <v>29912</v>
      </c>
      <c r="D30" s="606">
        <f>-117364-114780</f>
        <v>-232144</v>
      </c>
      <c r="E30" s="606"/>
      <c r="F30" s="606"/>
      <c r="G30" s="606"/>
      <c r="H30" s="606"/>
      <c r="I30" s="606"/>
      <c r="J30" s="607">
        <f>SUM(E30:I30)</f>
        <v>0</v>
      </c>
    </row>
    <row r="31" spans="1:10">
      <c r="A31" s="601" t="s">
        <v>183</v>
      </c>
      <c r="B31" s="598">
        <v>89</v>
      </c>
      <c r="C31" s="603">
        <f t="shared" ref="C31:I31" si="3">SUM(C29:C30)</f>
        <v>29912</v>
      </c>
      <c r="D31" s="603">
        <f t="shared" si="3"/>
        <v>-232144</v>
      </c>
      <c r="E31" s="603">
        <v>510000</v>
      </c>
      <c r="F31" s="603">
        <v>-920000</v>
      </c>
      <c r="G31" s="603">
        <f t="shared" si="3"/>
        <v>0</v>
      </c>
      <c r="H31" s="603">
        <f t="shared" si="3"/>
        <v>0</v>
      </c>
      <c r="I31" s="603">
        <f t="shared" si="3"/>
        <v>0</v>
      </c>
      <c r="J31" s="603">
        <f>SUM(E31:I31)</f>
        <v>-410000</v>
      </c>
    </row>
    <row r="32" spans="1:10">
      <c r="A32" s="599" t="s">
        <v>355</v>
      </c>
      <c r="B32" s="596"/>
      <c r="C32" s="600"/>
      <c r="D32" s="600"/>
      <c r="E32" s="600"/>
      <c r="F32" s="600"/>
      <c r="G32" s="600"/>
      <c r="H32" s="600"/>
      <c r="I32" s="600"/>
      <c r="J32" s="600"/>
    </row>
    <row r="33" spans="1:10">
      <c r="A33" s="601" t="s">
        <v>184</v>
      </c>
      <c r="B33" s="598">
        <v>90</v>
      </c>
      <c r="C33" s="603">
        <f t="shared" ref="C33:I33" si="4">SUM(C27+C31)</f>
        <v>2149168</v>
      </c>
      <c r="D33" s="603">
        <f t="shared" si="4"/>
        <v>1900718</v>
      </c>
      <c r="E33" s="603">
        <f t="shared" si="4"/>
        <v>1780000</v>
      </c>
      <c r="F33" s="603">
        <f t="shared" si="4"/>
        <v>20000</v>
      </c>
      <c r="G33" s="603">
        <f t="shared" si="4"/>
        <v>0</v>
      </c>
      <c r="H33" s="603">
        <f t="shared" si="4"/>
        <v>0</v>
      </c>
      <c r="I33" s="603">
        <f t="shared" si="4"/>
        <v>0</v>
      </c>
      <c r="J33" s="603">
        <f>SUM(E33:I33)</f>
        <v>1800000</v>
      </c>
    </row>
    <row r="34" spans="1:10">
      <c r="A34" s="587" t="s">
        <v>356</v>
      </c>
      <c r="B34" s="596"/>
      <c r="C34" s="600"/>
      <c r="D34" s="600"/>
      <c r="E34" s="600"/>
      <c r="F34" s="600"/>
      <c r="G34" s="600"/>
      <c r="H34" s="600"/>
      <c r="I34" s="600"/>
      <c r="J34" s="600"/>
    </row>
    <row r="35" spans="1:10">
      <c r="A35" s="601" t="s">
        <v>185</v>
      </c>
      <c r="B35" s="598">
        <v>92</v>
      </c>
      <c r="C35" s="603">
        <f t="shared" ref="C35:J35" si="5">SUM(C8+C16-C33)</f>
        <v>-106148</v>
      </c>
      <c r="D35" s="603">
        <f t="shared" si="5"/>
        <v>20000</v>
      </c>
      <c r="E35" s="603">
        <f t="shared" si="5"/>
        <v>12000</v>
      </c>
      <c r="F35" s="603">
        <f t="shared" si="5"/>
        <v>8000</v>
      </c>
      <c r="G35" s="603">
        <f t="shared" si="5"/>
        <v>0</v>
      </c>
      <c r="H35" s="603">
        <f t="shared" si="5"/>
        <v>0</v>
      </c>
      <c r="I35" s="603">
        <f t="shared" si="5"/>
        <v>0</v>
      </c>
      <c r="J35" s="603">
        <f t="shared" si="5"/>
        <v>20000</v>
      </c>
    </row>
    <row r="36" spans="1:10">
      <c r="A36" s="584"/>
      <c r="B36" s="584"/>
      <c r="C36" s="584"/>
      <c r="D36" s="584"/>
      <c r="E36" s="584"/>
      <c r="F36" s="584"/>
      <c r="G36" s="584"/>
      <c r="H36" s="584"/>
      <c r="I36" s="584"/>
      <c r="J36" s="584"/>
    </row>
    <row r="37" spans="1:10">
      <c r="A37" s="611" t="s">
        <v>343</v>
      </c>
      <c r="B37" s="612"/>
      <c r="C37" s="612"/>
      <c r="D37" s="612"/>
      <c r="E37" s="612"/>
      <c r="F37" s="612"/>
      <c r="G37" s="612"/>
      <c r="H37" s="612"/>
      <c r="I37" s="612"/>
      <c r="J37" s="612"/>
    </row>
  </sheetData>
  <phoneticPr fontId="0" type="noConversion"/>
  <printOptions horizontalCentered="1"/>
  <pageMargins left="0.5" right="0.5" top="0.5" bottom="0.5" header="0.25" footer="0.25"/>
  <pageSetup scale="9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zoomScale="75" zoomScaleNormal="75" workbookViewId="0"/>
  </sheetViews>
  <sheetFormatPr defaultColWidth="9" defaultRowHeight="15.75"/>
  <cols>
    <col min="1" max="1" width="40.75" style="68" customWidth="1"/>
    <col min="2" max="2" width="8.625" style="68" customWidth="1"/>
    <col min="3" max="3" width="17.625" style="68" customWidth="1"/>
    <col min="4" max="4" width="1.75" style="68" customWidth="1"/>
    <col min="5" max="5" width="17.625" style="68" customWidth="1"/>
    <col min="6" max="6" width="1.5" style="68" customWidth="1"/>
    <col min="7" max="7" width="17.625" style="68" customWidth="1"/>
    <col min="8" max="8" width="1.75" style="68" customWidth="1"/>
    <col min="9" max="9" width="17.625" style="68" customWidth="1"/>
    <col min="10" max="16384" width="9" style="68"/>
  </cols>
  <sheetData>
    <row r="1" spans="1:9">
      <c r="A1" s="434" t="s">
        <v>387</v>
      </c>
      <c r="B1" s="279"/>
      <c r="C1" s="279"/>
      <c r="D1" s="279"/>
      <c r="E1" s="279"/>
      <c r="F1" s="279"/>
      <c r="G1" s="279"/>
      <c r="H1" s="279"/>
      <c r="I1" s="280" t="s">
        <v>106</v>
      </c>
    </row>
    <row r="2" spans="1:9">
      <c r="A2" s="281" t="s">
        <v>392</v>
      </c>
      <c r="B2" s="281"/>
      <c r="C2" s="279"/>
      <c r="D2" s="279"/>
      <c r="E2" s="297" t="s">
        <v>239</v>
      </c>
      <c r="F2" s="279"/>
      <c r="G2" s="282" t="str">
        <f>+'F108'!C2</f>
        <v>Colby Community College</v>
      </c>
      <c r="H2" s="283"/>
      <c r="I2" s="282"/>
    </row>
    <row r="3" spans="1:9">
      <c r="A3" s="279"/>
      <c r="B3" s="279"/>
      <c r="C3" s="279"/>
      <c r="D3" s="279"/>
      <c r="E3" s="297" t="s">
        <v>107</v>
      </c>
      <c r="F3" s="279"/>
      <c r="G3" s="282" t="str">
        <f>+'F108'!C4</f>
        <v>Thomas County</v>
      </c>
      <c r="H3" s="283"/>
      <c r="I3" s="282"/>
    </row>
    <row r="4" spans="1:9">
      <c r="A4" s="279"/>
      <c r="B4" s="279"/>
      <c r="C4" s="284"/>
      <c r="D4" s="284"/>
      <c r="E4" s="284"/>
      <c r="F4" s="284"/>
      <c r="G4" s="285"/>
      <c r="H4" s="285"/>
      <c r="I4" s="284"/>
    </row>
    <row r="5" spans="1:9">
      <c r="A5" s="296" t="s">
        <v>242</v>
      </c>
      <c r="B5" s="284"/>
      <c r="C5" s="284"/>
      <c r="D5" s="284"/>
      <c r="E5" s="284"/>
      <c r="F5" s="284"/>
      <c r="G5" s="284"/>
      <c r="H5" s="284"/>
      <c r="I5" s="284"/>
    </row>
    <row r="6" spans="1:9">
      <c r="A6" s="284" t="s">
        <v>240</v>
      </c>
      <c r="B6" s="284"/>
      <c r="C6" s="284"/>
      <c r="D6" s="284"/>
      <c r="E6" s="284"/>
      <c r="F6" s="284"/>
      <c r="G6" s="284"/>
      <c r="H6" s="284"/>
      <c r="I6" s="284"/>
    </row>
    <row r="7" spans="1:9">
      <c r="A7" s="286" t="s">
        <v>241</v>
      </c>
      <c r="B7" s="286"/>
      <c r="C7" s="286"/>
      <c r="D7" s="286"/>
      <c r="E7" s="286"/>
      <c r="F7" s="286"/>
      <c r="G7" s="286"/>
      <c r="H7" s="286"/>
      <c r="I7" s="286"/>
    </row>
    <row r="8" spans="1:9">
      <c r="A8" s="288" t="s">
        <v>417</v>
      </c>
      <c r="B8" s="287"/>
      <c r="C8" s="288"/>
      <c r="D8" s="288"/>
      <c r="E8" s="288"/>
      <c r="F8" s="288"/>
      <c r="G8" s="288"/>
      <c r="H8" s="288"/>
      <c r="I8" s="288"/>
    </row>
    <row r="9" spans="1:9">
      <c r="A9" s="279"/>
      <c r="B9" s="279"/>
      <c r="C9" s="289"/>
      <c r="D9" s="289"/>
      <c r="E9" s="289" t="s">
        <v>399</v>
      </c>
      <c r="F9" s="289"/>
      <c r="G9" s="289" t="s">
        <v>243</v>
      </c>
      <c r="H9" s="289"/>
      <c r="I9" s="289"/>
    </row>
    <row r="10" spans="1:9">
      <c r="A10" s="279"/>
      <c r="B10" s="279"/>
      <c r="C10" s="289"/>
      <c r="D10" s="289"/>
      <c r="E10" s="289" t="s">
        <v>400</v>
      </c>
      <c r="F10" s="289"/>
      <c r="G10" s="289"/>
      <c r="H10" s="289"/>
      <c r="I10" s="289"/>
    </row>
    <row r="11" spans="1:9">
      <c r="A11" s="279"/>
      <c r="B11" s="279"/>
      <c r="C11" s="289" t="s">
        <v>10</v>
      </c>
      <c r="D11" s="289"/>
      <c r="E11" s="289" t="s">
        <v>244</v>
      </c>
      <c r="F11" s="289"/>
      <c r="G11" s="289" t="s">
        <v>244</v>
      </c>
      <c r="H11" s="289"/>
      <c r="I11" s="289"/>
    </row>
    <row r="12" spans="1:9">
      <c r="A12" s="279"/>
      <c r="B12" s="279"/>
      <c r="C12" s="289" t="s">
        <v>6</v>
      </c>
      <c r="D12" s="289"/>
      <c r="E12" s="289" t="s">
        <v>6</v>
      </c>
      <c r="F12" s="289"/>
      <c r="G12" s="289" t="s">
        <v>6</v>
      </c>
      <c r="H12" s="289"/>
      <c r="I12" s="289"/>
    </row>
    <row r="13" spans="1:9">
      <c r="A13" s="279"/>
      <c r="B13" s="279"/>
      <c r="C13" s="279"/>
      <c r="D13" s="279"/>
      <c r="E13" s="279"/>
      <c r="F13" s="279"/>
      <c r="G13" s="279"/>
      <c r="H13" s="279"/>
      <c r="I13" s="279"/>
    </row>
    <row r="14" spans="1:9">
      <c r="A14" s="279" t="s">
        <v>418</v>
      </c>
      <c r="B14" s="279"/>
      <c r="C14" s="290">
        <v>0</v>
      </c>
      <c r="D14" s="291"/>
      <c r="E14" s="290"/>
      <c r="F14" s="291"/>
      <c r="G14" s="290"/>
      <c r="H14" s="291"/>
      <c r="I14" s="384"/>
    </row>
    <row r="15" spans="1:9">
      <c r="A15" s="279"/>
      <c r="B15" s="279"/>
      <c r="C15" s="292"/>
      <c r="D15" s="292"/>
      <c r="E15" s="292"/>
      <c r="F15" s="292"/>
      <c r="G15" s="292"/>
      <c r="H15" s="292"/>
      <c r="I15" s="292"/>
    </row>
    <row r="16" spans="1:9">
      <c r="A16" s="279" t="s">
        <v>419</v>
      </c>
      <c r="B16" s="279"/>
      <c r="C16" s="290">
        <v>3801985.9533240004</v>
      </c>
      <c r="D16" s="291"/>
      <c r="E16" s="290"/>
      <c r="F16" s="291"/>
      <c r="G16" s="290"/>
      <c r="H16" s="291"/>
      <c r="I16" s="384"/>
    </row>
    <row r="17" spans="1:9">
      <c r="A17" s="279"/>
      <c r="B17" s="279"/>
      <c r="C17" s="291"/>
      <c r="D17" s="291"/>
      <c r="E17" s="291"/>
      <c r="F17" s="291"/>
      <c r="G17" s="291"/>
      <c r="H17" s="291"/>
      <c r="I17" s="292"/>
    </row>
    <row r="18" spans="1:9">
      <c r="A18" s="279" t="s">
        <v>245</v>
      </c>
      <c r="B18" s="293">
        <f>+'F112-2'!B38</f>
        <v>0</v>
      </c>
      <c r="C18" s="294">
        <f>SUM(B18*C16)</f>
        <v>0</v>
      </c>
      <c r="D18" s="279"/>
      <c r="E18" s="294">
        <f>SUM(B18*E16)</f>
        <v>0</v>
      </c>
      <c r="F18" s="279"/>
      <c r="G18" s="294">
        <f>SUM(B18*G16)</f>
        <v>0</v>
      </c>
      <c r="H18" s="279"/>
      <c r="I18" s="292"/>
    </row>
    <row r="19" spans="1:9">
      <c r="A19" s="279"/>
      <c r="B19" s="279"/>
      <c r="C19" s="291"/>
      <c r="D19" s="291"/>
      <c r="E19" s="291"/>
      <c r="F19" s="291"/>
      <c r="G19" s="291"/>
      <c r="H19" s="291"/>
      <c r="I19" s="292"/>
    </row>
    <row r="20" spans="1:9">
      <c r="A20" s="279" t="s">
        <v>420</v>
      </c>
      <c r="B20" s="279"/>
      <c r="C20" s="290"/>
      <c r="D20" s="291"/>
      <c r="E20" s="290"/>
      <c r="F20" s="291"/>
      <c r="G20" s="290"/>
      <c r="H20" s="291"/>
      <c r="I20" s="384"/>
    </row>
    <row r="21" spans="1:9">
      <c r="A21" s="279"/>
      <c r="B21" s="279"/>
      <c r="C21" s="291"/>
      <c r="D21" s="291"/>
      <c r="E21" s="291"/>
      <c r="F21" s="291"/>
      <c r="G21" s="291"/>
      <c r="H21" s="291"/>
      <c r="I21" s="292"/>
    </row>
    <row r="22" spans="1:9">
      <c r="A22" s="279" t="s">
        <v>246</v>
      </c>
      <c r="B22" s="279"/>
      <c r="C22" s="294">
        <f>SUM(C18+C20)</f>
        <v>0</v>
      </c>
      <c r="D22" s="279"/>
      <c r="E22" s="294">
        <f>SUM(E18+E20)</f>
        <v>0</v>
      </c>
      <c r="F22" s="279"/>
      <c r="G22" s="294">
        <f>SUM(G18+G20)</f>
        <v>0</v>
      </c>
      <c r="H22" s="279"/>
      <c r="I22" s="292"/>
    </row>
    <row r="23" spans="1:9">
      <c r="A23" s="279"/>
      <c r="B23" s="279"/>
      <c r="C23" s="291"/>
      <c r="D23" s="279"/>
      <c r="E23" s="291"/>
      <c r="F23" s="279"/>
      <c r="G23" s="291"/>
      <c r="H23" s="279"/>
      <c r="I23" s="292"/>
    </row>
    <row r="24" spans="1:9">
      <c r="A24" s="279" t="s">
        <v>421</v>
      </c>
      <c r="B24" s="279"/>
      <c r="C24" s="291"/>
      <c r="D24" s="279"/>
      <c r="E24" s="291"/>
      <c r="F24" s="279"/>
      <c r="G24" s="291"/>
      <c r="H24" s="279"/>
      <c r="I24" s="292"/>
    </row>
    <row r="25" spans="1:9">
      <c r="A25" s="279" t="s">
        <v>422</v>
      </c>
      <c r="B25" s="279"/>
      <c r="C25" s="433">
        <f>SUM(C16-C22)</f>
        <v>3801985.9533240004</v>
      </c>
      <c r="D25" s="279"/>
      <c r="E25" s="294">
        <f>SUM(E16-E22)</f>
        <v>0</v>
      </c>
      <c r="F25" s="279"/>
      <c r="G25" s="294">
        <f>SUM(G16-G22)</f>
        <v>0</v>
      </c>
      <c r="H25" s="279"/>
      <c r="I25" s="292"/>
    </row>
    <row r="26" spans="1:9">
      <c r="A26" s="279"/>
      <c r="B26" s="279"/>
      <c r="C26" s="291"/>
      <c r="D26" s="279"/>
      <c r="E26" s="291"/>
      <c r="F26" s="279"/>
      <c r="G26" s="291"/>
      <c r="H26" s="279"/>
      <c r="I26" s="292"/>
    </row>
    <row r="27" spans="1:9">
      <c r="A27" s="279" t="s">
        <v>247</v>
      </c>
      <c r="B27" s="279"/>
      <c r="C27" s="291"/>
      <c r="D27" s="279"/>
      <c r="E27" s="291"/>
      <c r="F27" s="279"/>
      <c r="G27" s="291"/>
      <c r="H27" s="279"/>
      <c r="I27" s="292"/>
    </row>
    <row r="28" spans="1:9">
      <c r="A28" s="279" t="s">
        <v>248</v>
      </c>
      <c r="B28" s="279"/>
      <c r="C28" s="291"/>
      <c r="D28" s="279"/>
      <c r="E28" s="291"/>
      <c r="F28" s="279"/>
      <c r="G28" s="291"/>
      <c r="H28" s="279"/>
      <c r="I28" s="292"/>
    </row>
    <row r="29" spans="1:9">
      <c r="A29" s="279" t="s">
        <v>423</v>
      </c>
      <c r="B29" s="279"/>
      <c r="C29" s="294">
        <f>SUM(C18*0.75)</f>
        <v>0</v>
      </c>
      <c r="D29" s="279"/>
      <c r="E29" s="294">
        <f>SUM(E18*0.75)</f>
        <v>0</v>
      </c>
      <c r="F29" s="279"/>
      <c r="G29" s="294">
        <f>SUM(G18*0.75)</f>
        <v>0</v>
      </c>
      <c r="H29" s="279"/>
      <c r="I29" s="292"/>
    </row>
    <row r="30" spans="1:9">
      <c r="A30" s="279"/>
      <c r="B30" s="279"/>
      <c r="C30" s="292"/>
      <c r="D30" s="279"/>
      <c r="E30" s="292"/>
      <c r="F30" s="279"/>
      <c r="G30" s="292"/>
      <c r="H30" s="279"/>
      <c r="I30" s="292"/>
    </row>
    <row r="31" spans="1:9">
      <c r="A31" s="279" t="s">
        <v>249</v>
      </c>
      <c r="B31" s="279"/>
      <c r="C31" s="279"/>
      <c r="D31" s="279"/>
      <c r="E31" s="279"/>
      <c r="F31" s="279"/>
      <c r="G31" s="279"/>
      <c r="H31" s="279"/>
      <c r="I31" s="298"/>
    </row>
    <row r="32" spans="1:9">
      <c r="A32" s="279" t="s">
        <v>250</v>
      </c>
      <c r="B32" s="279"/>
      <c r="C32" s="294">
        <f>SUM(C29*0.6666)</f>
        <v>0</v>
      </c>
      <c r="D32" s="279"/>
      <c r="E32" s="294">
        <f>SUM(E29*0.6666)</f>
        <v>0</v>
      </c>
      <c r="F32" s="279"/>
      <c r="G32" s="294">
        <f>SUM(G29*0.6666)</f>
        <v>0</v>
      </c>
      <c r="H32" s="279"/>
      <c r="I32" s="292"/>
    </row>
    <row r="33" spans="1:9">
      <c r="A33" s="279"/>
      <c r="B33" s="279"/>
      <c r="C33" s="292"/>
      <c r="D33" s="279"/>
      <c r="E33" s="292"/>
      <c r="F33" s="279"/>
      <c r="G33" s="292"/>
      <c r="H33" s="279"/>
      <c r="I33" s="292"/>
    </row>
    <row r="34" spans="1:9">
      <c r="A34" s="279" t="s">
        <v>251</v>
      </c>
      <c r="B34" s="279"/>
      <c r="C34" s="279"/>
      <c r="D34" s="279"/>
      <c r="E34" s="279"/>
      <c r="F34" s="279"/>
      <c r="G34" s="279"/>
      <c r="H34" s="279"/>
      <c r="I34" s="279"/>
    </row>
    <row r="35" spans="1:9">
      <c r="A35" s="279"/>
      <c r="B35" s="279"/>
      <c r="C35" s="279"/>
      <c r="D35" s="279"/>
      <c r="E35" s="279"/>
      <c r="F35" s="279"/>
      <c r="G35" s="279"/>
      <c r="H35" s="279"/>
      <c r="I35" s="279"/>
    </row>
    <row r="36" spans="1:9">
      <c r="A36" s="295" t="s">
        <v>353</v>
      </c>
      <c r="B36" s="295"/>
      <c r="C36" s="279"/>
      <c r="D36" s="279"/>
      <c r="E36" s="279"/>
      <c r="F36" s="279"/>
      <c r="G36" s="279"/>
      <c r="H36" s="279"/>
      <c r="I36" s="279"/>
    </row>
    <row r="37" spans="1:9">
      <c r="A37" s="279"/>
      <c r="B37" s="279"/>
      <c r="C37" s="279"/>
      <c r="D37" s="279"/>
      <c r="E37" s="279"/>
      <c r="F37" s="279"/>
      <c r="G37" s="279"/>
      <c r="H37" s="279"/>
      <c r="I37" s="279"/>
    </row>
  </sheetData>
  <phoneticPr fontId="0" type="noConversion"/>
  <printOptions horizontalCentered="1"/>
  <pageMargins left="0.5" right="0.5" top="0.5" bottom="0.5" header="0.25" footer="0.25"/>
  <pageSetup scale="9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56"/>
  <sheetViews>
    <sheetView zoomScale="90" zoomScaleNormal="90" workbookViewId="0"/>
  </sheetViews>
  <sheetFormatPr defaultColWidth="9" defaultRowHeight="15.75"/>
  <cols>
    <col min="1" max="1" width="52.625" style="68" customWidth="1"/>
    <col min="2" max="2" width="4.625" style="68" customWidth="1"/>
    <col min="3" max="5" width="13.625" style="68" customWidth="1"/>
    <col min="6" max="16384" width="9" style="68"/>
  </cols>
  <sheetData>
    <row r="1" spans="1:5">
      <c r="A1" s="613"/>
      <c r="B1" s="223"/>
      <c r="C1" s="223"/>
      <c r="D1" s="223"/>
      <c r="E1" s="224" t="s">
        <v>1</v>
      </c>
    </row>
    <row r="2" spans="1:5">
      <c r="A2" s="223"/>
      <c r="B2" s="223"/>
      <c r="C2" s="223"/>
      <c r="D2" s="223"/>
      <c r="E2" s="224" t="s">
        <v>390</v>
      </c>
    </row>
    <row r="3" spans="1:5">
      <c r="A3" s="223" t="s">
        <v>2</v>
      </c>
      <c r="B3" s="223"/>
      <c r="C3" s="223"/>
      <c r="D3" s="223"/>
      <c r="E3" s="3" t="str">
        <f>+'Gen-1'!$E$2</f>
        <v>2012-2013</v>
      </c>
    </row>
    <row r="4" spans="1:5">
      <c r="A4" s="331"/>
      <c r="B4" s="223"/>
      <c r="C4" s="323"/>
      <c r="D4" s="323"/>
      <c r="E4" s="323"/>
    </row>
    <row r="5" spans="1:5">
      <c r="A5" s="232"/>
      <c r="B5" s="225"/>
      <c r="C5" s="18" t="str">
        <f>+'Gen-1'!$C$3</f>
        <v>2010-2011</v>
      </c>
      <c r="D5" s="8" t="str">
        <f>+'Gen-1'!$D$3</f>
        <v>2011-2012</v>
      </c>
      <c r="E5" s="335" t="str">
        <f>+'Gen-1'!$E$3</f>
        <v>2012-2013</v>
      </c>
    </row>
    <row r="6" spans="1:5">
      <c r="A6" s="234" t="s">
        <v>357</v>
      </c>
      <c r="B6" s="226"/>
      <c r="C6" s="18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332" t="s">
        <v>186</v>
      </c>
      <c r="B7" s="227" t="s">
        <v>18</v>
      </c>
      <c r="C7" s="18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28" t="s">
        <v>75</v>
      </c>
      <c r="B8" s="229">
        <v>3</v>
      </c>
      <c r="C8" s="230"/>
      <c r="D8" s="231">
        <f>+'Cap Out-2'!C22</f>
        <v>0</v>
      </c>
      <c r="E8" s="231">
        <f>+'Cap Out-2'!D22</f>
        <v>0</v>
      </c>
    </row>
    <row r="9" spans="1:5">
      <c r="A9" s="232"/>
      <c r="B9" s="225"/>
      <c r="C9" s="233"/>
      <c r="D9" s="233"/>
      <c r="E9" s="233"/>
    </row>
    <row r="10" spans="1:5">
      <c r="A10" s="234" t="s">
        <v>20</v>
      </c>
      <c r="B10" s="226"/>
      <c r="C10" s="235"/>
      <c r="D10" s="235"/>
      <c r="E10" s="235"/>
    </row>
    <row r="11" spans="1:5">
      <c r="A11" s="7" t="s">
        <v>23</v>
      </c>
      <c r="B11" s="4"/>
      <c r="C11" s="4"/>
      <c r="D11" s="4"/>
      <c r="E11" s="4"/>
    </row>
    <row r="12" spans="1:5">
      <c r="A12" s="7" t="s">
        <v>24</v>
      </c>
      <c r="B12" s="10">
        <v>10</v>
      </c>
      <c r="C12" s="33"/>
      <c r="D12" s="33"/>
      <c r="E12" s="33"/>
    </row>
    <row r="13" spans="1:5">
      <c r="A13" s="7" t="s">
        <v>25</v>
      </c>
      <c r="B13" s="11">
        <v>11</v>
      </c>
      <c r="C13" s="34"/>
      <c r="D13" s="34"/>
      <c r="E13" s="34"/>
    </row>
    <row r="14" spans="1:5">
      <c r="A14" s="9" t="s">
        <v>26</v>
      </c>
      <c r="B14" s="11">
        <v>19</v>
      </c>
      <c r="C14" s="11">
        <f>SUM(C12:C13)</f>
        <v>0</v>
      </c>
      <c r="D14" s="11">
        <f>SUM(D12:D13)</f>
        <v>0</v>
      </c>
      <c r="E14" s="11">
        <f>SUM(E12:E13)</f>
        <v>0</v>
      </c>
    </row>
    <row r="15" spans="1:5">
      <c r="A15" s="234" t="s">
        <v>27</v>
      </c>
      <c r="B15" s="226"/>
      <c r="C15" s="236"/>
      <c r="D15" s="235"/>
      <c r="E15" s="235"/>
    </row>
    <row r="16" spans="1:5">
      <c r="A16" s="234" t="s">
        <v>28</v>
      </c>
      <c r="B16" s="227">
        <v>21</v>
      </c>
      <c r="C16" s="237"/>
      <c r="D16" s="237"/>
      <c r="E16" s="238">
        <f>+'F263'!N23</f>
        <v>0</v>
      </c>
    </row>
    <row r="17" spans="1:18">
      <c r="A17" s="234" t="s">
        <v>31</v>
      </c>
      <c r="B17" s="227">
        <v>24</v>
      </c>
      <c r="C17" s="237"/>
      <c r="D17" s="237"/>
      <c r="E17" s="238"/>
    </row>
    <row r="18" spans="1:18">
      <c r="A18" s="234" t="s">
        <v>376</v>
      </c>
      <c r="B18" s="227">
        <v>25</v>
      </c>
      <c r="C18" s="237"/>
      <c r="D18" s="237"/>
      <c r="E18" s="237"/>
    </row>
    <row r="19" spans="1:18">
      <c r="A19" s="239" t="s">
        <v>32</v>
      </c>
      <c r="B19" s="227">
        <v>29</v>
      </c>
      <c r="C19" s="238">
        <f>SUM(C16:C18)</f>
        <v>0</v>
      </c>
      <c r="D19" s="238">
        <f>SUM(D16:D18)</f>
        <v>0</v>
      </c>
      <c r="E19" s="238">
        <f>SUM(E16:E18)</f>
        <v>0</v>
      </c>
    </row>
    <row r="20" spans="1:18">
      <c r="A20" s="232" t="s">
        <v>33</v>
      </c>
      <c r="B20" s="225"/>
      <c r="C20" s="240"/>
      <c r="D20" s="233"/>
      <c r="E20" s="233"/>
    </row>
    <row r="21" spans="1:18">
      <c r="A21" s="234" t="s">
        <v>34</v>
      </c>
      <c r="B21" s="227">
        <v>30</v>
      </c>
      <c r="C21" s="241"/>
      <c r="D21" s="237"/>
      <c r="E21" s="238">
        <f>+'F112-2'!C22</f>
        <v>0</v>
      </c>
    </row>
    <row r="22" spans="1:18">
      <c r="A22" s="234" t="s">
        <v>35</v>
      </c>
      <c r="B22" s="229">
        <v>31</v>
      </c>
      <c r="C22" s="230"/>
      <c r="D22" s="231">
        <f>+'F112-2'!C17</f>
        <v>0</v>
      </c>
      <c r="E22" s="333" t="s">
        <v>112</v>
      </c>
    </row>
    <row r="23" spans="1:18">
      <c r="A23" s="234" t="s">
        <v>36</v>
      </c>
      <c r="B23" s="229">
        <v>32</v>
      </c>
      <c r="C23" s="230"/>
      <c r="D23" s="230"/>
      <c r="E23" s="231">
        <f>+'F263'!H23</f>
        <v>0</v>
      </c>
    </row>
    <row r="24" spans="1:18">
      <c r="A24" s="234" t="s">
        <v>37</v>
      </c>
      <c r="B24" s="229">
        <v>33</v>
      </c>
      <c r="C24" s="242"/>
      <c r="D24" s="230"/>
      <c r="E24" s="231">
        <f>+'F263'!J23</f>
        <v>0</v>
      </c>
    </row>
    <row r="25" spans="1:18">
      <c r="A25" s="234" t="s">
        <v>38</v>
      </c>
      <c r="B25" s="229">
        <v>34</v>
      </c>
      <c r="C25" s="230"/>
      <c r="D25" s="230"/>
      <c r="E25" s="231">
        <f>+'F112-2'!C29</f>
        <v>0</v>
      </c>
    </row>
    <row r="26" spans="1:18">
      <c r="A26" s="234" t="s">
        <v>39</v>
      </c>
      <c r="B26" s="229">
        <v>35</v>
      </c>
      <c r="C26" s="230"/>
      <c r="D26" s="230"/>
      <c r="E26" s="231">
        <f>+'F263'!L23</f>
        <v>0</v>
      </c>
    </row>
    <row r="27" spans="1:18">
      <c r="A27" s="234" t="s">
        <v>40</v>
      </c>
      <c r="B27" s="229">
        <v>36</v>
      </c>
      <c r="C27" s="230"/>
      <c r="D27" s="230"/>
      <c r="E27" s="230"/>
    </row>
    <row r="28" spans="1:18">
      <c r="A28" s="239" t="s">
        <v>41</v>
      </c>
      <c r="B28" s="229">
        <v>39</v>
      </c>
      <c r="C28" s="231">
        <f>SUM(C21:C27)</f>
        <v>0</v>
      </c>
      <c r="D28" s="231">
        <f>SUM(D21:D27)</f>
        <v>0</v>
      </c>
      <c r="E28" s="231">
        <f>SUM(E21:E27)</f>
        <v>0</v>
      </c>
    </row>
    <row r="29" spans="1:18">
      <c r="A29" s="232" t="s">
        <v>42</v>
      </c>
      <c r="B29" s="225"/>
      <c r="C29" s="240"/>
      <c r="D29" s="233"/>
      <c r="E29" s="233"/>
    </row>
    <row r="30" spans="1:18">
      <c r="A30" s="234" t="s">
        <v>43</v>
      </c>
      <c r="B30" s="227">
        <v>40</v>
      </c>
      <c r="C30" s="241"/>
      <c r="D30" s="237"/>
      <c r="E30" s="237"/>
    </row>
    <row r="31" spans="1:18">
      <c r="A31" s="234" t="s">
        <v>44</v>
      </c>
      <c r="B31" s="229">
        <v>41</v>
      </c>
      <c r="C31" s="230"/>
      <c r="D31" s="230"/>
      <c r="E31" s="230"/>
    </row>
    <row r="32" spans="1:18">
      <c r="A32" s="234" t="s">
        <v>45</v>
      </c>
      <c r="B32" s="229">
        <v>42</v>
      </c>
      <c r="C32" s="230"/>
      <c r="D32" s="230"/>
      <c r="E32" s="376"/>
      <c r="F32" s="373"/>
      <c r="G32" s="373"/>
      <c r="H32" s="373"/>
      <c r="I32" s="373"/>
      <c r="J32" s="374"/>
      <c r="K32" s="374"/>
      <c r="L32" s="374"/>
      <c r="M32" s="374"/>
      <c r="N32" s="374"/>
      <c r="O32" s="374"/>
      <c r="P32" s="374"/>
      <c r="Q32" s="374"/>
      <c r="R32" s="374"/>
    </row>
    <row r="33" spans="1:18">
      <c r="A33" s="234" t="s">
        <v>46</v>
      </c>
      <c r="B33" s="229">
        <v>43</v>
      </c>
      <c r="C33" s="230"/>
      <c r="D33" s="230"/>
      <c r="E33" s="333" t="s">
        <v>112</v>
      </c>
      <c r="F33" s="373"/>
      <c r="G33" s="373"/>
      <c r="H33" s="373"/>
      <c r="I33" s="373"/>
      <c r="J33" s="374"/>
      <c r="K33" s="374"/>
      <c r="L33" s="374"/>
      <c r="M33" s="374"/>
      <c r="N33" s="374"/>
      <c r="O33" s="374"/>
      <c r="P33" s="374"/>
      <c r="Q33" s="374"/>
      <c r="R33" s="374"/>
    </row>
    <row r="34" spans="1:18">
      <c r="A34" s="234" t="s">
        <v>378</v>
      </c>
      <c r="B34" s="229">
        <v>44</v>
      </c>
      <c r="C34" s="230"/>
      <c r="D34" s="230"/>
      <c r="E34" s="375"/>
    </row>
    <row r="35" spans="1:18">
      <c r="A35" s="239" t="s">
        <v>47</v>
      </c>
      <c r="B35" s="229">
        <v>49</v>
      </c>
      <c r="C35" s="231">
        <f>SUM(C30:C34)</f>
        <v>0</v>
      </c>
      <c r="D35" s="231">
        <f>SUM(D30:D34)</f>
        <v>0</v>
      </c>
      <c r="E35" s="231">
        <f>SUM(E30:E34)</f>
        <v>0</v>
      </c>
    </row>
    <row r="36" spans="1:18">
      <c r="A36" s="243" t="s">
        <v>48</v>
      </c>
      <c r="B36" s="225"/>
      <c r="C36" s="233"/>
      <c r="D36" s="233"/>
      <c r="E36" s="233"/>
    </row>
    <row r="37" spans="1:18">
      <c r="A37" s="239" t="s">
        <v>379</v>
      </c>
      <c r="B37" s="227">
        <v>60</v>
      </c>
      <c r="C37" s="238">
        <f>SUM(C14+C35+C28+C19)</f>
        <v>0</v>
      </c>
      <c r="D37" s="238">
        <f>SUM(D14+D35+D28+D19)</f>
        <v>0</v>
      </c>
      <c r="E37" s="238">
        <f>SUM(E14+E35+E28+E19)</f>
        <v>0</v>
      </c>
    </row>
    <row r="38" spans="1:18">
      <c r="A38" s="232"/>
      <c r="B38" s="225"/>
      <c r="C38" s="233"/>
      <c r="D38" s="233"/>
      <c r="E38" s="233"/>
    </row>
    <row r="39" spans="1:18">
      <c r="A39" s="239" t="s">
        <v>49</v>
      </c>
      <c r="B39" s="227">
        <v>62</v>
      </c>
      <c r="C39" s="238">
        <f>SUM(C8+C37)</f>
        <v>0</v>
      </c>
      <c r="D39" s="238">
        <f>SUM(D8+D37)</f>
        <v>0</v>
      </c>
      <c r="E39" s="238">
        <f>SUM(E8+E37)</f>
        <v>0</v>
      </c>
    </row>
    <row r="56" spans="1:5">
      <c r="A56" s="154" t="s">
        <v>343</v>
      </c>
      <c r="B56" s="155"/>
      <c r="C56" s="156"/>
      <c r="D56" s="155"/>
      <c r="E56" s="1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54"/>
  <sheetViews>
    <sheetView zoomScale="90" zoomScaleNormal="90" workbookViewId="0"/>
  </sheetViews>
  <sheetFormatPr defaultColWidth="9" defaultRowHeight="15.75"/>
  <cols>
    <col min="1" max="1" width="52.625" style="68" customWidth="1"/>
    <col min="2" max="2" width="4.625" style="68" customWidth="1"/>
    <col min="3" max="5" width="13.625" style="68" customWidth="1"/>
    <col min="6" max="16384" width="9" style="68"/>
  </cols>
  <sheetData>
    <row r="1" spans="1:15">
      <c r="A1" s="613"/>
      <c r="B1" s="223"/>
      <c r="C1" s="223"/>
      <c r="D1" s="223"/>
      <c r="E1" s="224" t="s">
        <v>1</v>
      </c>
    </row>
    <row r="2" spans="1:15">
      <c r="A2" s="223"/>
      <c r="B2" s="223"/>
      <c r="C2" s="223"/>
      <c r="D2" s="223"/>
      <c r="E2" s="224" t="s">
        <v>390</v>
      </c>
    </row>
    <row r="3" spans="1:15">
      <c r="A3" s="223" t="s">
        <v>2</v>
      </c>
      <c r="B3" s="223"/>
      <c r="C3" s="223"/>
      <c r="D3" s="223"/>
      <c r="E3" s="3" t="str">
        <f>+'Gen-1'!$E$2</f>
        <v>2012-2013</v>
      </c>
    </row>
    <row r="4" spans="1:15">
      <c r="A4" s="223"/>
      <c r="B4" s="223"/>
      <c r="C4" s="323"/>
      <c r="D4" s="323"/>
      <c r="E4" s="323"/>
    </row>
    <row r="5" spans="1:15">
      <c r="A5" s="232"/>
      <c r="B5" s="225"/>
      <c r="C5" s="18" t="str">
        <f>+'Gen-1'!$C$3</f>
        <v>2010-2011</v>
      </c>
      <c r="D5" s="8" t="str">
        <f>+'Gen-1'!$D$3</f>
        <v>2011-2012</v>
      </c>
      <c r="E5" s="335" t="str">
        <f>+'Gen-1'!$E$3</f>
        <v>2012-2013</v>
      </c>
    </row>
    <row r="6" spans="1:15">
      <c r="A6" s="234" t="s">
        <v>357</v>
      </c>
      <c r="B6" s="226"/>
      <c r="C6" s="18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15">
      <c r="A7" s="332" t="s">
        <v>186</v>
      </c>
      <c r="B7" s="227" t="s">
        <v>18</v>
      </c>
      <c r="C7" s="18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15">
      <c r="A8" s="239" t="s">
        <v>337</v>
      </c>
      <c r="B8" s="227">
        <v>62</v>
      </c>
      <c r="C8" s="231">
        <f>+'Cap Out-1'!C39</f>
        <v>0</v>
      </c>
      <c r="D8" s="231">
        <f>+'Cap Out-1'!D39</f>
        <v>0</v>
      </c>
      <c r="E8" s="256">
        <f>+'Cap Out-1'!E39</f>
        <v>0</v>
      </c>
    </row>
    <row r="9" spans="1:15">
      <c r="A9" s="246"/>
      <c r="B9" s="226"/>
      <c r="C9" s="235"/>
      <c r="D9" s="235"/>
      <c r="E9" s="247"/>
    </row>
    <row r="10" spans="1:15">
      <c r="A10" s="234" t="s">
        <v>52</v>
      </c>
      <c r="B10" s="234"/>
      <c r="C10" s="235"/>
      <c r="D10" s="378"/>
      <c r="E10" s="247"/>
    </row>
    <row r="11" spans="1:15">
      <c r="A11" s="234" t="s">
        <v>187</v>
      </c>
      <c r="B11" s="227">
        <v>71</v>
      </c>
      <c r="C11" s="237"/>
      <c r="D11" s="237"/>
      <c r="E11" s="379"/>
      <c r="F11" s="377" t="s">
        <v>380</v>
      </c>
      <c r="G11" s="354"/>
      <c r="H11" s="354"/>
      <c r="I11" s="354"/>
      <c r="J11" s="353"/>
      <c r="K11" s="353"/>
      <c r="L11" s="353"/>
      <c r="M11" s="353"/>
      <c r="N11" s="353"/>
      <c r="O11" s="353"/>
    </row>
    <row r="12" spans="1:15">
      <c r="A12" s="234" t="s">
        <v>188</v>
      </c>
      <c r="B12" s="229">
        <v>72</v>
      </c>
      <c r="C12" s="230"/>
      <c r="D12" s="230"/>
      <c r="E12" s="249"/>
    </row>
    <row r="13" spans="1:15">
      <c r="A13" s="234" t="s">
        <v>189</v>
      </c>
      <c r="B13" s="229">
        <v>73</v>
      </c>
      <c r="C13" s="230"/>
      <c r="D13" s="230"/>
      <c r="E13" s="249"/>
    </row>
    <row r="14" spans="1:15">
      <c r="A14" s="234" t="s">
        <v>190</v>
      </c>
      <c r="B14" s="229">
        <v>74</v>
      </c>
      <c r="C14" s="230"/>
      <c r="D14" s="230"/>
      <c r="E14" s="249"/>
    </row>
    <row r="15" spans="1:15">
      <c r="A15" s="234" t="s">
        <v>191</v>
      </c>
      <c r="B15" s="229">
        <v>75</v>
      </c>
      <c r="C15" s="230"/>
      <c r="D15" s="230"/>
      <c r="E15" s="249"/>
    </row>
    <row r="16" spans="1:15">
      <c r="A16" s="239" t="s">
        <v>181</v>
      </c>
      <c r="B16" s="227">
        <v>79</v>
      </c>
      <c r="C16" s="238">
        <f>SUM(C11:C15)</f>
        <v>0</v>
      </c>
      <c r="D16" s="238">
        <f>SUM(D11:D15)</f>
        <v>0</v>
      </c>
      <c r="E16" s="245">
        <f>SUM(E11:E15)</f>
        <v>0</v>
      </c>
    </row>
    <row r="17" spans="1:5">
      <c r="A17" s="250"/>
      <c r="B17" s="225"/>
      <c r="C17" s="233"/>
      <c r="D17" s="233"/>
      <c r="E17" s="251"/>
    </row>
    <row r="18" spans="1:5">
      <c r="A18" s="252" t="s">
        <v>183</v>
      </c>
      <c r="B18" s="227">
        <v>89</v>
      </c>
      <c r="C18" s="237"/>
      <c r="D18" s="237"/>
      <c r="E18" s="248"/>
    </row>
    <row r="19" spans="1:5">
      <c r="A19" s="232"/>
      <c r="B19" s="225"/>
      <c r="C19" s="233"/>
      <c r="D19" s="233"/>
      <c r="E19" s="251"/>
    </row>
    <row r="20" spans="1:5">
      <c r="A20" s="239" t="s">
        <v>192</v>
      </c>
      <c r="B20" s="227">
        <v>90</v>
      </c>
      <c r="C20" s="238">
        <f>SUM(C16+C18)</f>
        <v>0</v>
      </c>
      <c r="D20" s="238">
        <f>SUM(D16+D18)</f>
        <v>0</v>
      </c>
      <c r="E20" s="245">
        <f>SUM(E16+E18)</f>
        <v>0</v>
      </c>
    </row>
    <row r="21" spans="1:5">
      <c r="A21" s="232"/>
      <c r="B21" s="225"/>
      <c r="C21" s="233"/>
      <c r="D21" s="233"/>
      <c r="E21" s="253"/>
    </row>
    <row r="22" spans="1:5">
      <c r="A22" s="239" t="s">
        <v>193</v>
      </c>
      <c r="B22" s="227">
        <v>93</v>
      </c>
      <c r="C22" s="238">
        <f>SUM(C8-C20)</f>
        <v>0</v>
      </c>
      <c r="D22" s="238">
        <f>SUM(D8-D20)</f>
        <v>0</v>
      </c>
      <c r="E22" s="333" t="s">
        <v>112</v>
      </c>
    </row>
    <row r="23" spans="1:5">
      <c r="A23" s="234" t="s">
        <v>151</v>
      </c>
      <c r="B23" s="226"/>
      <c r="C23" s="240"/>
      <c r="D23" s="240"/>
      <c r="E23" s="247"/>
    </row>
    <row r="24" spans="1:5">
      <c r="A24" s="254" t="s">
        <v>152</v>
      </c>
      <c r="B24" s="227">
        <v>94</v>
      </c>
      <c r="C24" s="240"/>
      <c r="D24" s="240"/>
      <c r="E24" s="245">
        <f>+'Cap Out-1'!E8</f>
        <v>0</v>
      </c>
    </row>
    <row r="25" spans="1:5">
      <c r="A25" s="255" t="s">
        <v>69</v>
      </c>
      <c r="B25" s="229">
        <v>95</v>
      </c>
      <c r="C25" s="240"/>
      <c r="D25" s="240"/>
      <c r="E25" s="256">
        <f>+'Cap Out-1'!E21</f>
        <v>0</v>
      </c>
    </row>
    <row r="26" spans="1:5">
      <c r="A26" s="255" t="s">
        <v>153</v>
      </c>
      <c r="B26" s="229">
        <v>96</v>
      </c>
      <c r="C26" s="240"/>
      <c r="D26" s="240"/>
      <c r="E26" s="256">
        <f>+'Cap Out-1'!E37-'Cap Out-1'!E21</f>
        <v>0</v>
      </c>
    </row>
    <row r="27" spans="1:5">
      <c r="A27" s="255" t="s">
        <v>194</v>
      </c>
      <c r="B27" s="229">
        <v>97</v>
      </c>
      <c r="C27" s="240"/>
      <c r="D27" s="240"/>
      <c r="E27" s="249">
        <f>E26*0.5</f>
        <v>0</v>
      </c>
    </row>
    <row r="28" spans="1:5">
      <c r="A28" s="232"/>
      <c r="B28" s="225"/>
      <c r="C28" s="240"/>
      <c r="D28" s="240"/>
      <c r="E28" s="251"/>
    </row>
    <row r="29" spans="1:5">
      <c r="A29" s="239" t="s">
        <v>195</v>
      </c>
      <c r="B29" s="227">
        <v>98</v>
      </c>
      <c r="C29" s="240"/>
      <c r="D29" s="240"/>
      <c r="E29" s="245">
        <f>SUM(E24:E27)</f>
        <v>0</v>
      </c>
    </row>
    <row r="30" spans="1:5">
      <c r="A30" s="243"/>
      <c r="B30" s="225"/>
      <c r="C30" s="240"/>
      <c r="D30" s="240"/>
      <c r="E30" s="251"/>
    </row>
    <row r="31" spans="1:5">
      <c r="A31" s="239" t="s">
        <v>71</v>
      </c>
      <c r="B31" s="227">
        <v>99</v>
      </c>
      <c r="C31" s="240"/>
      <c r="D31" s="240"/>
      <c r="E31" s="245">
        <f>E20</f>
        <v>0</v>
      </c>
    </row>
    <row r="32" spans="1:5">
      <c r="A32" s="255" t="s">
        <v>72</v>
      </c>
      <c r="B32" s="229">
        <v>100</v>
      </c>
      <c r="C32" s="240"/>
      <c r="D32" s="240"/>
      <c r="E32" s="249">
        <f>E31*0.5</f>
        <v>0</v>
      </c>
    </row>
    <row r="33" spans="1:5">
      <c r="A33" s="255" t="s">
        <v>73</v>
      </c>
      <c r="B33" s="229">
        <v>101</v>
      </c>
      <c r="C33" s="240"/>
      <c r="D33" s="240"/>
      <c r="E33" s="256">
        <f>E31+E32</f>
        <v>0</v>
      </c>
    </row>
    <row r="34" spans="1:5">
      <c r="A34" s="255" t="s">
        <v>155</v>
      </c>
      <c r="B34" s="229">
        <v>102</v>
      </c>
      <c r="C34" s="41"/>
      <c r="D34" s="41"/>
      <c r="E34" s="40">
        <f>+E33-E29</f>
        <v>0</v>
      </c>
    </row>
    <row r="35" spans="1:5">
      <c r="A35" s="255" t="s">
        <v>156</v>
      </c>
      <c r="B35" s="229">
        <v>103</v>
      </c>
      <c r="C35" s="42">
        <f>+'F112-2'!B38</f>
        <v>0</v>
      </c>
      <c r="D35" s="38"/>
      <c r="E35" s="39">
        <f>+E36-E34</f>
        <v>0</v>
      </c>
    </row>
    <row r="36" spans="1:5">
      <c r="A36" s="255" t="s">
        <v>157</v>
      </c>
      <c r="B36" s="229">
        <v>104</v>
      </c>
      <c r="C36" s="38"/>
      <c r="D36" s="38"/>
      <c r="E36" s="39">
        <f>+E34/(1-C35)</f>
        <v>0</v>
      </c>
    </row>
    <row r="37" spans="1:5">
      <c r="A37" s="257" t="s">
        <v>76</v>
      </c>
      <c r="B37" s="257"/>
      <c r="C37" s="257"/>
      <c r="D37" s="257"/>
      <c r="E37" s="257"/>
    </row>
    <row r="38" spans="1:5">
      <c r="A38" s="257"/>
      <c r="B38" s="257"/>
      <c r="C38" s="257"/>
      <c r="D38" s="257"/>
      <c r="E38" s="257"/>
    </row>
    <row r="39" spans="1:5">
      <c r="A39" s="257"/>
      <c r="B39" s="257"/>
      <c r="C39" s="257"/>
      <c r="D39" s="257"/>
      <c r="E39" s="257"/>
    </row>
    <row r="40" spans="1:5">
      <c r="A40" s="257"/>
      <c r="B40" s="257"/>
      <c r="C40" s="257"/>
      <c r="D40" s="257"/>
      <c r="E40" s="257"/>
    </row>
    <row r="41" spans="1:5">
      <c r="A41" s="257"/>
      <c r="B41" s="257"/>
      <c r="C41" s="257"/>
      <c r="D41" s="257"/>
      <c r="E41" s="257"/>
    </row>
    <row r="42" spans="1:5">
      <c r="A42" s="257"/>
      <c r="B42" s="257"/>
      <c r="C42" s="257"/>
      <c r="D42" s="257"/>
      <c r="E42" s="257"/>
    </row>
    <row r="43" spans="1:5">
      <c r="A43" s="257"/>
      <c r="B43" s="257"/>
      <c r="C43" s="257"/>
      <c r="D43" s="257"/>
      <c r="E43" s="257"/>
    </row>
    <row r="44" spans="1:5">
      <c r="A44" s="257"/>
      <c r="B44" s="257"/>
      <c r="C44" s="257"/>
      <c r="D44" s="257"/>
      <c r="E44" s="257"/>
    </row>
    <row r="45" spans="1:5">
      <c r="A45" s="257"/>
      <c r="B45" s="257"/>
      <c r="C45" s="257"/>
      <c r="D45" s="257"/>
      <c r="E45" s="257"/>
    </row>
    <row r="46" spans="1:5">
      <c r="A46" s="257"/>
      <c r="B46" s="257"/>
      <c r="C46" s="257"/>
      <c r="D46" s="257"/>
      <c r="E46" s="257"/>
    </row>
    <row r="47" spans="1:5">
      <c r="A47" s="257"/>
      <c r="B47" s="257"/>
      <c r="C47" s="257"/>
      <c r="D47" s="257"/>
      <c r="E47" s="257"/>
    </row>
    <row r="48" spans="1:5">
      <c r="A48" s="257"/>
      <c r="B48" s="257"/>
      <c r="C48" s="257"/>
      <c r="D48" s="257"/>
      <c r="E48" s="257"/>
    </row>
    <row r="49" spans="1:5">
      <c r="A49" s="257"/>
      <c r="B49" s="257"/>
      <c r="C49" s="257"/>
      <c r="D49" s="257"/>
      <c r="E49" s="257"/>
    </row>
    <row r="50" spans="1:5">
      <c r="A50" s="257"/>
      <c r="B50" s="257"/>
      <c r="C50" s="257"/>
      <c r="D50" s="257"/>
      <c r="E50" s="257"/>
    </row>
    <row r="51" spans="1:5">
      <c r="A51" s="257"/>
      <c r="B51" s="257"/>
      <c r="C51" s="257"/>
      <c r="D51" s="257"/>
      <c r="E51" s="257"/>
    </row>
    <row r="52" spans="1:5">
      <c r="A52" s="257"/>
      <c r="B52" s="257"/>
      <c r="C52" s="257"/>
      <c r="D52" s="257"/>
      <c r="E52" s="257"/>
    </row>
    <row r="53" spans="1:5">
      <c r="A53" s="257"/>
      <c r="B53" s="257"/>
      <c r="C53" s="257"/>
      <c r="D53" s="257"/>
      <c r="E53" s="257"/>
    </row>
    <row r="54" spans="1:5">
      <c r="A54" s="154" t="s">
        <v>343</v>
      </c>
      <c r="B54" s="155"/>
      <c r="C54" s="156"/>
      <c r="D54" s="155"/>
      <c r="E54" s="1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54"/>
  <sheetViews>
    <sheetView zoomScale="90" zoomScaleNormal="90" workbookViewId="0"/>
  </sheetViews>
  <sheetFormatPr defaultColWidth="9.125" defaultRowHeight="15.75"/>
  <cols>
    <col min="1" max="1" width="52.625" style="68" customWidth="1"/>
    <col min="2" max="2" width="4.625" style="68" customWidth="1"/>
    <col min="3" max="5" width="13.625" style="68" customWidth="1"/>
    <col min="6" max="16384" width="9.125" style="68"/>
  </cols>
  <sheetData>
    <row r="1" spans="1:5">
      <c r="A1" s="613"/>
      <c r="B1" s="223"/>
      <c r="C1" s="223"/>
      <c r="D1" s="223"/>
      <c r="E1" s="224" t="s">
        <v>1</v>
      </c>
    </row>
    <row r="2" spans="1:5">
      <c r="A2" s="223"/>
      <c r="B2" s="223"/>
      <c r="C2" s="223"/>
      <c r="D2" s="223"/>
      <c r="E2" s="224" t="s">
        <v>390</v>
      </c>
    </row>
    <row r="3" spans="1:5">
      <c r="A3" s="223" t="s">
        <v>2</v>
      </c>
      <c r="B3" s="223"/>
      <c r="C3" s="223"/>
      <c r="D3" s="223"/>
      <c r="E3" s="3" t="str">
        <f>+'Gen-1'!$E$2</f>
        <v>2012-2013</v>
      </c>
    </row>
    <row r="4" spans="1:5">
      <c r="A4" s="331"/>
      <c r="B4" s="223"/>
      <c r="C4" s="323"/>
      <c r="D4" s="323"/>
      <c r="E4" s="323"/>
    </row>
    <row r="5" spans="1:5">
      <c r="A5" s="232"/>
      <c r="B5" s="225"/>
      <c r="C5" s="18" t="str">
        <f>+'Gen-1'!$C$3</f>
        <v>2010-2011</v>
      </c>
      <c r="D5" s="8" t="str">
        <f>+'Gen-1'!$D$3</f>
        <v>2011-2012</v>
      </c>
      <c r="E5" s="335" t="str">
        <f>+'Gen-1'!$E$3</f>
        <v>2012-2013</v>
      </c>
    </row>
    <row r="6" spans="1:5">
      <c r="A6" s="244"/>
      <c r="B6" s="226"/>
      <c r="C6" s="18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332" t="s">
        <v>196</v>
      </c>
      <c r="B7" s="227" t="s">
        <v>18</v>
      </c>
      <c r="C7" s="18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28" t="s">
        <v>350</v>
      </c>
      <c r="B8" s="229">
        <v>3</v>
      </c>
      <c r="C8" s="249"/>
      <c r="D8" s="256">
        <f>+'B &amp; I - 2'!C22</f>
        <v>0</v>
      </c>
      <c r="E8" s="256">
        <f>+'B &amp; I - 2'!D22</f>
        <v>0</v>
      </c>
    </row>
    <row r="9" spans="1:5">
      <c r="A9" s="232"/>
      <c r="B9" s="225"/>
      <c r="C9" s="251"/>
      <c r="D9" s="251"/>
      <c r="E9" s="251"/>
    </row>
    <row r="10" spans="1:5">
      <c r="A10" s="234" t="s">
        <v>20</v>
      </c>
      <c r="B10" s="226"/>
      <c r="C10" s="247"/>
      <c r="D10" s="247"/>
      <c r="E10" s="247"/>
    </row>
    <row r="11" spans="1:5">
      <c r="A11" s="234" t="s">
        <v>27</v>
      </c>
      <c r="B11" s="226"/>
      <c r="C11" s="258"/>
      <c r="D11" s="247"/>
      <c r="E11" s="247"/>
    </row>
    <row r="12" spans="1:5">
      <c r="A12" s="234" t="s">
        <v>28</v>
      </c>
      <c r="B12" s="227">
        <v>21</v>
      </c>
      <c r="C12" s="248"/>
      <c r="D12" s="248"/>
      <c r="E12" s="245">
        <f>+'F263'!N25</f>
        <v>0</v>
      </c>
    </row>
    <row r="13" spans="1:5">
      <c r="A13" s="234" t="s">
        <v>31</v>
      </c>
      <c r="B13" s="227">
        <v>24</v>
      </c>
      <c r="C13" s="248"/>
      <c r="D13" s="248"/>
      <c r="E13" s="248"/>
    </row>
    <row r="14" spans="1:5">
      <c r="A14" s="239" t="s">
        <v>32</v>
      </c>
      <c r="B14" s="227">
        <v>29</v>
      </c>
      <c r="C14" s="245">
        <f>SUM(C12:C13)</f>
        <v>0</v>
      </c>
      <c r="D14" s="245">
        <f>SUM(D12:D13)</f>
        <v>0</v>
      </c>
      <c r="E14" s="245">
        <f>SUM(E12:E13)</f>
        <v>0</v>
      </c>
    </row>
    <row r="15" spans="1:5">
      <c r="A15" s="232" t="s">
        <v>33</v>
      </c>
      <c r="B15" s="225"/>
      <c r="C15" s="259"/>
      <c r="D15" s="251"/>
      <c r="E15" s="251"/>
    </row>
    <row r="16" spans="1:5">
      <c r="A16" s="234" t="s">
        <v>34</v>
      </c>
      <c r="B16" s="227">
        <v>30</v>
      </c>
      <c r="C16" s="260"/>
      <c r="D16" s="248"/>
      <c r="E16" s="245">
        <f>+'F112-2'!E22</f>
        <v>0</v>
      </c>
    </row>
    <row r="17" spans="1:5">
      <c r="A17" s="234" t="s">
        <v>35</v>
      </c>
      <c r="B17" s="229">
        <v>31</v>
      </c>
      <c r="C17" s="249"/>
      <c r="D17" s="256">
        <f>+'F112-2'!E17</f>
        <v>0</v>
      </c>
      <c r="E17" s="333" t="s">
        <v>112</v>
      </c>
    </row>
    <row r="18" spans="1:5">
      <c r="A18" s="234" t="s">
        <v>36</v>
      </c>
      <c r="B18" s="229">
        <v>32</v>
      </c>
      <c r="C18" s="249"/>
      <c r="D18" s="249"/>
      <c r="E18" s="256">
        <f>+'F263'!H25</f>
        <v>0</v>
      </c>
    </row>
    <row r="19" spans="1:5">
      <c r="A19" s="234" t="s">
        <v>37</v>
      </c>
      <c r="B19" s="229">
        <v>33</v>
      </c>
      <c r="C19" s="261"/>
      <c r="D19" s="249"/>
      <c r="E19" s="256">
        <f>+'F263'!J25</f>
        <v>0</v>
      </c>
    </row>
    <row r="20" spans="1:5">
      <c r="A20" s="234" t="s">
        <v>38</v>
      </c>
      <c r="B20" s="229">
        <v>34</v>
      </c>
      <c r="C20" s="262"/>
      <c r="D20" s="249"/>
      <c r="E20" s="256">
        <f>+'F112-2'!E29</f>
        <v>0</v>
      </c>
    </row>
    <row r="21" spans="1:5">
      <c r="A21" s="234" t="s">
        <v>39</v>
      </c>
      <c r="B21" s="229">
        <v>35</v>
      </c>
      <c r="C21" s="249"/>
      <c r="D21" s="249"/>
      <c r="E21" s="256">
        <f>+'F263'!L25</f>
        <v>0</v>
      </c>
    </row>
    <row r="22" spans="1:5">
      <c r="A22" s="234" t="s">
        <v>40</v>
      </c>
      <c r="B22" s="229">
        <v>36</v>
      </c>
      <c r="C22" s="249"/>
      <c r="D22" s="249"/>
      <c r="E22" s="249"/>
    </row>
    <row r="23" spans="1:5">
      <c r="A23" s="239" t="s">
        <v>41</v>
      </c>
      <c r="B23" s="229">
        <v>39</v>
      </c>
      <c r="C23" s="256">
        <f>SUM(C16:C22)</f>
        <v>0</v>
      </c>
      <c r="D23" s="256">
        <f>SUM(D16:D22)</f>
        <v>0</v>
      </c>
      <c r="E23" s="256">
        <f>SUM(E16:E22)</f>
        <v>0</v>
      </c>
    </row>
    <row r="24" spans="1:5">
      <c r="A24" s="232" t="s">
        <v>42</v>
      </c>
      <c r="B24" s="225"/>
      <c r="C24" s="259"/>
      <c r="D24" s="251"/>
      <c r="E24" s="251"/>
    </row>
    <row r="25" spans="1:5">
      <c r="A25" s="234" t="s">
        <v>43</v>
      </c>
      <c r="B25" s="227">
        <v>40</v>
      </c>
      <c r="C25" s="260"/>
      <c r="D25" s="248"/>
      <c r="E25" s="248"/>
    </row>
    <row r="26" spans="1:5">
      <c r="A26" s="234" t="s">
        <v>44</v>
      </c>
      <c r="B26" s="229">
        <v>41</v>
      </c>
      <c r="C26" s="249"/>
      <c r="D26" s="249"/>
      <c r="E26" s="249"/>
    </row>
    <row r="27" spans="1:5">
      <c r="A27" s="234" t="s">
        <v>45</v>
      </c>
      <c r="B27" s="229">
        <v>42</v>
      </c>
      <c r="C27" s="249"/>
      <c r="D27" s="249"/>
      <c r="E27" s="249"/>
    </row>
    <row r="28" spans="1:5">
      <c r="A28" s="234" t="s">
        <v>46</v>
      </c>
      <c r="B28" s="229">
        <v>43</v>
      </c>
      <c r="C28" s="256"/>
      <c r="D28" s="256"/>
      <c r="E28" s="333" t="s">
        <v>112</v>
      </c>
    </row>
    <row r="29" spans="1:5">
      <c r="A29" s="239" t="s">
        <v>47</v>
      </c>
      <c r="B29" s="229">
        <v>49</v>
      </c>
      <c r="C29" s="256">
        <f>SUM(C25:C28)</f>
        <v>0</v>
      </c>
      <c r="D29" s="256">
        <f>SUM(D25:D28)</f>
        <v>0</v>
      </c>
      <c r="E29" s="256">
        <f>SUM(E25:E28)</f>
        <v>0</v>
      </c>
    </row>
    <row r="30" spans="1:5">
      <c r="A30" s="243" t="s">
        <v>48</v>
      </c>
      <c r="B30" s="225"/>
      <c r="C30" s="251"/>
      <c r="D30" s="251"/>
      <c r="E30" s="251"/>
    </row>
    <row r="31" spans="1:5">
      <c r="A31" s="239" t="s">
        <v>377</v>
      </c>
      <c r="B31" s="227">
        <v>60</v>
      </c>
      <c r="C31" s="245">
        <f>SUM(C29+C23+C14)</f>
        <v>0</v>
      </c>
      <c r="D31" s="245">
        <f>SUM(D14+D23+D29)</f>
        <v>0</v>
      </c>
      <c r="E31" s="245">
        <f>SUM(E14+E23+E29)</f>
        <v>0</v>
      </c>
    </row>
    <row r="32" spans="1:5">
      <c r="A32" s="232"/>
      <c r="B32" s="225"/>
      <c r="C32" s="251"/>
      <c r="D32" s="251"/>
      <c r="E32" s="251"/>
    </row>
    <row r="33" spans="1:5">
      <c r="A33" s="239" t="s">
        <v>49</v>
      </c>
      <c r="B33" s="227">
        <v>62</v>
      </c>
      <c r="C33" s="245">
        <f>SUM(C8+C31)</f>
        <v>0</v>
      </c>
      <c r="D33" s="245">
        <f>SUM(D8+D31)</f>
        <v>0</v>
      </c>
      <c r="E33" s="245">
        <f>SUM(E8+E31)</f>
        <v>0</v>
      </c>
    </row>
    <row r="34" spans="1:5">
      <c r="A34" s="263"/>
      <c r="B34" s="264"/>
      <c r="C34" s="236"/>
      <c r="D34" s="236"/>
      <c r="E34" s="236"/>
    </row>
    <row r="35" spans="1:5">
      <c r="A35" s="263"/>
      <c r="B35" s="264"/>
      <c r="C35" s="236"/>
      <c r="D35" s="236"/>
      <c r="E35" s="236"/>
    </row>
    <row r="36" spans="1:5">
      <c r="A36" s="263"/>
      <c r="B36" s="264"/>
      <c r="C36" s="236"/>
      <c r="D36" s="236"/>
      <c r="E36" s="236"/>
    </row>
    <row r="37" spans="1:5">
      <c r="A37" s="263"/>
      <c r="B37" s="264"/>
      <c r="C37" s="236"/>
      <c r="D37" s="236"/>
      <c r="E37" s="236"/>
    </row>
    <row r="38" spans="1:5">
      <c r="A38" s="263"/>
      <c r="B38" s="264"/>
      <c r="C38" s="236"/>
      <c r="D38" s="236"/>
      <c r="E38" s="236"/>
    </row>
    <row r="39" spans="1:5">
      <c r="A39" s="263"/>
      <c r="B39" s="264"/>
      <c r="C39" s="236"/>
      <c r="D39" s="236"/>
      <c r="E39" s="236"/>
    </row>
    <row r="40" spans="1:5">
      <c r="A40" s="263"/>
      <c r="B40" s="264"/>
      <c r="C40" s="236"/>
      <c r="D40" s="236"/>
      <c r="E40" s="236"/>
    </row>
    <row r="41" spans="1:5">
      <c r="A41" s="263"/>
      <c r="B41" s="264"/>
      <c r="C41" s="236"/>
      <c r="D41" s="236"/>
      <c r="E41" s="236"/>
    </row>
    <row r="42" spans="1:5">
      <c r="A42" s="263"/>
      <c r="B42" s="264"/>
      <c r="C42" s="236"/>
      <c r="D42" s="236"/>
      <c r="E42" s="236"/>
    </row>
    <row r="43" spans="1:5">
      <c r="A43" s="263"/>
      <c r="B43" s="264"/>
      <c r="C43" s="236"/>
      <c r="D43" s="236"/>
      <c r="E43" s="236"/>
    </row>
    <row r="44" spans="1:5">
      <c r="A44" s="263"/>
      <c r="B44" s="264"/>
      <c r="C44" s="236"/>
      <c r="D44" s="236"/>
      <c r="E44" s="236"/>
    </row>
    <row r="45" spans="1:5">
      <c r="A45" s="263"/>
      <c r="B45" s="264"/>
      <c r="C45" s="236"/>
      <c r="D45" s="236"/>
      <c r="E45" s="236"/>
    </row>
    <row r="46" spans="1:5">
      <c r="A46" s="263"/>
      <c r="B46" s="264"/>
      <c r="C46" s="236"/>
      <c r="D46" s="236"/>
      <c r="E46" s="236"/>
    </row>
    <row r="47" spans="1:5">
      <c r="A47" s="263"/>
      <c r="B47" s="264"/>
      <c r="C47" s="236"/>
      <c r="D47" s="236"/>
      <c r="E47" s="236"/>
    </row>
    <row r="48" spans="1:5">
      <c r="A48" s="263"/>
      <c r="B48" s="264"/>
      <c r="C48" s="236"/>
      <c r="D48" s="236"/>
      <c r="E48" s="236"/>
    </row>
    <row r="49" spans="1:5">
      <c r="A49" s="263"/>
      <c r="B49" s="264"/>
      <c r="C49" s="236"/>
      <c r="D49" s="236"/>
      <c r="E49" s="236"/>
    </row>
    <row r="50" spans="1:5">
      <c r="A50" s="263"/>
      <c r="B50" s="264"/>
      <c r="C50" s="236"/>
      <c r="D50" s="236"/>
      <c r="E50" s="236"/>
    </row>
    <row r="51" spans="1:5">
      <c r="A51" s="263"/>
      <c r="B51" s="264"/>
      <c r="C51" s="236"/>
      <c r="D51" s="236"/>
      <c r="E51" s="236"/>
    </row>
    <row r="52" spans="1:5">
      <c r="A52" s="263"/>
      <c r="B52" s="264"/>
      <c r="C52" s="236"/>
      <c r="D52" s="236"/>
      <c r="E52" s="236"/>
    </row>
    <row r="53" spans="1:5">
      <c r="A53" s="263"/>
      <c r="B53" s="264"/>
      <c r="C53" s="236"/>
      <c r="D53" s="236"/>
      <c r="E53" s="236"/>
    </row>
    <row r="54" spans="1:5">
      <c r="A54" s="154" t="s">
        <v>343</v>
      </c>
      <c r="B54" s="155"/>
      <c r="C54" s="156"/>
      <c r="D54" s="155"/>
      <c r="E54" s="1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54"/>
  <sheetViews>
    <sheetView zoomScale="90" zoomScaleNormal="90" workbookViewId="0"/>
  </sheetViews>
  <sheetFormatPr defaultColWidth="9.125" defaultRowHeight="15.75"/>
  <cols>
    <col min="1" max="1" width="52.625" style="68" customWidth="1"/>
    <col min="2" max="2" width="4.625" style="68" customWidth="1"/>
    <col min="3" max="5" width="13.625" style="68" customWidth="1"/>
    <col min="6" max="16384" width="9.125" style="68"/>
  </cols>
  <sheetData>
    <row r="1" spans="1:5">
      <c r="A1" s="613"/>
      <c r="B1" s="223"/>
      <c r="C1" s="223"/>
      <c r="D1" s="223"/>
      <c r="E1" s="224" t="s">
        <v>1</v>
      </c>
    </row>
    <row r="2" spans="1:5">
      <c r="A2" s="223"/>
      <c r="B2" s="223"/>
      <c r="C2" s="223"/>
      <c r="D2" s="223"/>
      <c r="E2" s="224" t="s">
        <v>390</v>
      </c>
    </row>
    <row r="3" spans="1:5">
      <c r="A3" s="223" t="s">
        <v>2</v>
      </c>
      <c r="B3" s="223"/>
      <c r="C3" s="223"/>
      <c r="D3" s="223"/>
      <c r="E3" s="3" t="str">
        <f>+'Gen-1'!$E$2</f>
        <v>2012-2013</v>
      </c>
    </row>
    <row r="4" spans="1:5">
      <c r="A4" s="223"/>
      <c r="B4" s="223"/>
      <c r="C4" s="323"/>
      <c r="D4" s="323"/>
      <c r="E4" s="323"/>
    </row>
    <row r="5" spans="1:5">
      <c r="A5" s="232"/>
      <c r="B5" s="225"/>
      <c r="C5" s="18" t="str">
        <f>+'Gen-1'!$C$3</f>
        <v>2010-2011</v>
      </c>
      <c r="D5" s="8" t="str">
        <f>+'Gen-1'!$D$3</f>
        <v>2011-2012</v>
      </c>
      <c r="E5" s="335" t="str">
        <f>+'Gen-1'!$E$3</f>
        <v>2012-2013</v>
      </c>
    </row>
    <row r="6" spans="1:5">
      <c r="A6" s="244"/>
      <c r="B6" s="226"/>
      <c r="C6" s="18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332" t="s">
        <v>196</v>
      </c>
      <c r="B7" s="227" t="s">
        <v>18</v>
      </c>
      <c r="C7" s="18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39" t="s">
        <v>337</v>
      </c>
      <c r="B8" s="227">
        <v>62</v>
      </c>
      <c r="C8" s="256">
        <f>+'B &amp; I - 1'!C33</f>
        <v>0</v>
      </c>
      <c r="D8" s="256">
        <f>+'B &amp; I - 1'!D33</f>
        <v>0</v>
      </c>
      <c r="E8" s="231">
        <f>+'B &amp; I - 1'!E33</f>
        <v>0</v>
      </c>
    </row>
    <row r="9" spans="1:5">
      <c r="A9" s="232"/>
      <c r="B9" s="232"/>
      <c r="C9" s="251"/>
      <c r="D9" s="251"/>
      <c r="E9" s="251"/>
    </row>
    <row r="10" spans="1:5">
      <c r="A10" s="234" t="s">
        <v>52</v>
      </c>
      <c r="B10" s="234"/>
      <c r="C10" s="247"/>
      <c r="D10" s="247"/>
      <c r="E10" s="247"/>
    </row>
    <row r="11" spans="1:5">
      <c r="A11" s="234" t="s">
        <v>187</v>
      </c>
      <c r="B11" s="227">
        <v>71</v>
      </c>
      <c r="C11" s="248"/>
      <c r="D11" s="248"/>
      <c r="E11" s="248"/>
    </row>
    <row r="12" spans="1:5">
      <c r="A12" s="234" t="s">
        <v>188</v>
      </c>
      <c r="B12" s="229">
        <v>72</v>
      </c>
      <c r="C12" s="249"/>
      <c r="D12" s="249"/>
      <c r="E12" s="249"/>
    </row>
    <row r="13" spans="1:5">
      <c r="A13" s="234" t="s">
        <v>189</v>
      </c>
      <c r="B13" s="229">
        <v>73</v>
      </c>
      <c r="C13" s="249"/>
      <c r="D13" s="249"/>
      <c r="E13" s="249"/>
    </row>
    <row r="14" spans="1:5">
      <c r="A14" s="234" t="s">
        <v>190</v>
      </c>
      <c r="B14" s="229">
        <v>74</v>
      </c>
      <c r="C14" s="249"/>
      <c r="D14" s="249"/>
      <c r="E14" s="249"/>
    </row>
    <row r="15" spans="1:5">
      <c r="A15" s="234" t="s">
        <v>191</v>
      </c>
      <c r="B15" s="229">
        <v>75</v>
      </c>
      <c r="C15" s="249"/>
      <c r="D15" s="249"/>
      <c r="E15" s="249"/>
    </row>
    <row r="16" spans="1:5">
      <c r="A16" s="239" t="s">
        <v>181</v>
      </c>
      <c r="B16" s="227">
        <v>79</v>
      </c>
      <c r="C16" s="245">
        <f>SUM(C11:C15)</f>
        <v>0</v>
      </c>
      <c r="D16" s="245">
        <f>SUM(D11:D15)</f>
        <v>0</v>
      </c>
      <c r="E16" s="245">
        <f>SUM(E11:E15)</f>
        <v>0</v>
      </c>
    </row>
    <row r="17" spans="1:5">
      <c r="A17" s="232"/>
      <c r="B17" s="225"/>
      <c r="C17" s="251"/>
      <c r="D17" s="251"/>
      <c r="E17" s="251"/>
    </row>
    <row r="18" spans="1:5">
      <c r="A18" s="239" t="s">
        <v>183</v>
      </c>
      <c r="B18" s="227">
        <v>89</v>
      </c>
      <c r="C18" s="248"/>
      <c r="D18" s="248"/>
      <c r="E18" s="248"/>
    </row>
    <row r="19" spans="1:5">
      <c r="A19" s="232"/>
      <c r="B19" s="225"/>
      <c r="C19" s="251"/>
      <c r="D19" s="251"/>
      <c r="E19" s="251"/>
    </row>
    <row r="20" spans="1:5">
      <c r="A20" s="239" t="s">
        <v>192</v>
      </c>
      <c r="B20" s="227">
        <v>90</v>
      </c>
      <c r="C20" s="245">
        <f>SUM(C16+C18)</f>
        <v>0</v>
      </c>
      <c r="D20" s="245">
        <f>SUM(D16+D18)</f>
        <v>0</v>
      </c>
      <c r="E20" s="245">
        <f>SUM(E16+E18)</f>
        <v>0</v>
      </c>
    </row>
    <row r="21" spans="1:5">
      <c r="A21" s="232"/>
      <c r="B21" s="225"/>
      <c r="C21" s="251"/>
      <c r="D21" s="251"/>
      <c r="E21" s="253"/>
    </row>
    <row r="22" spans="1:5">
      <c r="A22" s="239" t="s">
        <v>193</v>
      </c>
      <c r="B22" s="227">
        <v>93</v>
      </c>
      <c r="C22" s="245">
        <f>SUM(C8-C20)</f>
        <v>0</v>
      </c>
      <c r="D22" s="245">
        <f>SUM(D8-D20)</f>
        <v>0</v>
      </c>
      <c r="E22" s="333" t="s">
        <v>112</v>
      </c>
    </row>
    <row r="23" spans="1:5">
      <c r="A23" s="234" t="s">
        <v>151</v>
      </c>
      <c r="B23" s="226"/>
      <c r="C23" s="259"/>
      <c r="D23" s="259"/>
      <c r="E23" s="247"/>
    </row>
    <row r="24" spans="1:5">
      <c r="A24" s="254" t="s">
        <v>152</v>
      </c>
      <c r="B24" s="227">
        <v>94</v>
      </c>
      <c r="C24" s="259"/>
      <c r="D24" s="259"/>
      <c r="E24" s="245">
        <f>+'B &amp; I - 1'!E8</f>
        <v>0</v>
      </c>
    </row>
    <row r="25" spans="1:5">
      <c r="A25" s="255" t="s">
        <v>373</v>
      </c>
      <c r="B25" s="229">
        <v>95</v>
      </c>
      <c r="C25" s="259"/>
      <c r="D25" s="259"/>
      <c r="E25" s="256">
        <f>+'B &amp; I - 1'!E16</f>
        <v>0</v>
      </c>
    </row>
    <row r="26" spans="1:5">
      <c r="A26" s="255" t="s">
        <v>375</v>
      </c>
      <c r="B26" s="229">
        <v>96</v>
      </c>
      <c r="C26" s="259"/>
      <c r="D26" s="259"/>
      <c r="E26" s="256">
        <f>+'B &amp; I - 1'!E31-'B &amp; I - 1'!E16</f>
        <v>0</v>
      </c>
    </row>
    <row r="27" spans="1:5">
      <c r="A27" s="255" t="s">
        <v>197</v>
      </c>
      <c r="B27" s="229">
        <v>97</v>
      </c>
      <c r="C27" s="259"/>
      <c r="D27" s="259"/>
      <c r="E27" s="249">
        <f>E26*0.5</f>
        <v>0</v>
      </c>
    </row>
    <row r="28" spans="1:5">
      <c r="A28" s="232"/>
      <c r="B28" s="225"/>
      <c r="C28" s="259"/>
      <c r="D28" s="259"/>
      <c r="E28" s="251"/>
    </row>
    <row r="29" spans="1:5">
      <c r="A29" s="239" t="s">
        <v>195</v>
      </c>
      <c r="B29" s="227">
        <v>98</v>
      </c>
      <c r="C29" s="259"/>
      <c r="D29" s="259"/>
      <c r="E29" s="245">
        <f>SUM(E24:E27)</f>
        <v>0</v>
      </c>
    </row>
    <row r="30" spans="1:5">
      <c r="A30" s="243"/>
      <c r="B30" s="225"/>
      <c r="C30" s="259"/>
      <c r="D30" s="259"/>
      <c r="E30" s="251"/>
    </row>
    <row r="31" spans="1:5">
      <c r="A31" s="239" t="s">
        <v>71</v>
      </c>
      <c r="B31" s="227">
        <v>99</v>
      </c>
      <c r="C31" s="259"/>
      <c r="D31" s="259"/>
      <c r="E31" s="245">
        <f>E20</f>
        <v>0</v>
      </c>
    </row>
    <row r="32" spans="1:5">
      <c r="A32" s="255" t="s">
        <v>198</v>
      </c>
      <c r="B32" s="229">
        <v>100</v>
      </c>
      <c r="C32" s="259"/>
      <c r="D32" s="259"/>
      <c r="E32" s="249">
        <f>E31*0.5</f>
        <v>0</v>
      </c>
    </row>
    <row r="33" spans="1:5">
      <c r="A33" s="255" t="s">
        <v>73</v>
      </c>
      <c r="B33" s="229">
        <v>101</v>
      </c>
      <c r="C33" s="259"/>
      <c r="D33" s="259"/>
      <c r="E33" s="256">
        <f>E31+E32</f>
        <v>0</v>
      </c>
    </row>
    <row r="34" spans="1:5">
      <c r="A34" s="255" t="s">
        <v>155</v>
      </c>
      <c r="B34" s="229">
        <v>102</v>
      </c>
      <c r="C34" s="259"/>
      <c r="D34" s="259"/>
      <c r="E34" s="40">
        <f>+E33-E29</f>
        <v>0</v>
      </c>
    </row>
    <row r="35" spans="1:5">
      <c r="A35" s="255" t="s">
        <v>156</v>
      </c>
      <c r="B35" s="229">
        <v>103</v>
      </c>
      <c r="C35" s="265">
        <f>+'F112-2'!B38</f>
        <v>0</v>
      </c>
      <c r="D35" s="223"/>
      <c r="E35" s="39">
        <f>+E36-E34</f>
        <v>0</v>
      </c>
    </row>
    <row r="36" spans="1:5">
      <c r="A36" s="255" t="s">
        <v>157</v>
      </c>
      <c r="B36" s="229">
        <v>104</v>
      </c>
      <c r="C36" s="223"/>
      <c r="D36" s="223"/>
      <c r="E36" s="39">
        <f>+E34/(1-C35)</f>
        <v>0</v>
      </c>
    </row>
    <row r="37" spans="1:5">
      <c r="A37" s="266"/>
      <c r="B37" s="264"/>
      <c r="C37" s="223"/>
      <c r="D37" s="223"/>
      <c r="E37" s="38"/>
    </row>
    <row r="38" spans="1:5">
      <c r="A38" s="266"/>
      <c r="B38" s="264"/>
      <c r="C38" s="223"/>
      <c r="D38" s="223"/>
      <c r="E38" s="38"/>
    </row>
    <row r="39" spans="1:5">
      <c r="A39" s="266"/>
      <c r="B39" s="264"/>
      <c r="C39" s="223"/>
      <c r="D39" s="223"/>
      <c r="E39" s="38"/>
    </row>
    <row r="40" spans="1:5">
      <c r="A40" s="266"/>
      <c r="B40" s="264"/>
      <c r="C40" s="223"/>
      <c r="D40" s="223"/>
      <c r="E40" s="38"/>
    </row>
    <row r="41" spans="1:5">
      <c r="A41" s="266"/>
      <c r="B41" s="264"/>
      <c r="C41" s="223"/>
      <c r="D41" s="223"/>
      <c r="E41" s="38"/>
    </row>
    <row r="42" spans="1:5">
      <c r="A42" s="266"/>
      <c r="B42" s="264"/>
      <c r="C42" s="223"/>
      <c r="D42" s="223"/>
      <c r="E42" s="38"/>
    </row>
    <row r="43" spans="1:5">
      <c r="A43" s="266"/>
      <c r="B43" s="264"/>
      <c r="C43" s="223"/>
      <c r="D43" s="223"/>
      <c r="E43" s="38"/>
    </row>
    <row r="44" spans="1:5">
      <c r="A44" s="266"/>
      <c r="B44" s="264"/>
      <c r="C44" s="223"/>
      <c r="D44" s="223"/>
      <c r="E44" s="38"/>
    </row>
    <row r="45" spans="1:5">
      <c r="A45" s="266"/>
      <c r="B45" s="264"/>
      <c r="C45" s="223"/>
      <c r="D45" s="223"/>
      <c r="E45" s="38"/>
    </row>
    <row r="46" spans="1:5">
      <c r="A46" s="266"/>
      <c r="B46" s="264"/>
      <c r="C46" s="223"/>
      <c r="D46" s="223"/>
      <c r="E46" s="38"/>
    </row>
    <row r="47" spans="1:5">
      <c r="A47" s="266"/>
      <c r="B47" s="264"/>
      <c r="C47" s="223"/>
      <c r="D47" s="223"/>
      <c r="E47" s="38"/>
    </row>
    <row r="48" spans="1:5">
      <c r="A48" s="266"/>
      <c r="B48" s="264"/>
      <c r="C48" s="223"/>
      <c r="D48" s="223"/>
      <c r="E48" s="38"/>
    </row>
    <row r="49" spans="1:5">
      <c r="A49" s="266"/>
      <c r="B49" s="264"/>
      <c r="C49" s="223"/>
      <c r="D49" s="223"/>
      <c r="E49" s="38"/>
    </row>
    <row r="50" spans="1:5">
      <c r="A50" s="266"/>
      <c r="B50" s="264"/>
      <c r="C50" s="223"/>
      <c r="D50" s="223"/>
      <c r="E50" s="38"/>
    </row>
    <row r="51" spans="1:5">
      <c r="A51" s="266"/>
      <c r="B51" s="264"/>
      <c r="C51" s="223"/>
      <c r="D51" s="223"/>
      <c r="E51" s="38"/>
    </row>
    <row r="52" spans="1:5">
      <c r="A52" s="266"/>
      <c r="B52" s="264"/>
      <c r="C52" s="223"/>
      <c r="D52" s="223"/>
      <c r="E52" s="38"/>
    </row>
    <row r="53" spans="1:5">
      <c r="A53" s="266"/>
      <c r="B53" s="264"/>
      <c r="C53" s="223"/>
      <c r="D53" s="223"/>
      <c r="E53" s="38"/>
    </row>
    <row r="54" spans="1:5">
      <c r="A54" s="154" t="s">
        <v>343</v>
      </c>
      <c r="B54" s="155"/>
      <c r="C54" s="156"/>
      <c r="D54" s="155"/>
      <c r="E54" s="1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54"/>
  <sheetViews>
    <sheetView zoomScale="90" zoomScaleNormal="90" workbookViewId="0"/>
  </sheetViews>
  <sheetFormatPr defaultColWidth="9" defaultRowHeight="15.75"/>
  <cols>
    <col min="1" max="1" width="52.625" style="68" customWidth="1"/>
    <col min="2" max="2" width="4.625" style="68" customWidth="1"/>
    <col min="3" max="5" width="13.625" style="68" customWidth="1"/>
    <col min="6" max="16384" width="9" style="68"/>
  </cols>
  <sheetData>
    <row r="1" spans="1:5">
      <c r="A1" s="613"/>
      <c r="B1" s="223"/>
      <c r="C1" s="223"/>
      <c r="D1" s="223"/>
      <c r="E1" s="224" t="s">
        <v>1</v>
      </c>
    </row>
    <row r="2" spans="1:5">
      <c r="A2" s="223"/>
      <c r="B2" s="223"/>
      <c r="C2" s="223"/>
      <c r="D2" s="223"/>
      <c r="E2" s="224" t="s">
        <v>390</v>
      </c>
    </row>
    <row r="3" spans="1:5">
      <c r="A3" s="223" t="s">
        <v>2</v>
      </c>
      <c r="B3" s="223"/>
      <c r="C3" s="223"/>
      <c r="D3" s="223"/>
      <c r="E3" s="3" t="str">
        <f>+'Gen-1'!$E$2</f>
        <v>2012-2013</v>
      </c>
    </row>
    <row r="4" spans="1:5">
      <c r="A4" s="223"/>
      <c r="B4" s="223"/>
      <c r="C4" s="323"/>
      <c r="D4" s="323"/>
      <c r="E4" s="323"/>
    </row>
    <row r="5" spans="1:5">
      <c r="A5" s="232"/>
      <c r="B5" s="225"/>
      <c r="C5" s="18" t="str">
        <f>+'Gen-1'!$C$3</f>
        <v>2010-2011</v>
      </c>
      <c r="D5" s="8" t="str">
        <f>+'Gen-1'!$D$3</f>
        <v>2011-2012</v>
      </c>
      <c r="E5" s="335" t="str">
        <f>+'Gen-1'!$E$3</f>
        <v>2012-2013</v>
      </c>
    </row>
    <row r="6" spans="1:5">
      <c r="A6" s="267"/>
      <c r="B6" s="226"/>
      <c r="C6" s="18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332" t="s">
        <v>199</v>
      </c>
      <c r="B7" s="227" t="s">
        <v>18</v>
      </c>
      <c r="C7" s="18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28" t="s">
        <v>75</v>
      </c>
      <c r="B8" s="229">
        <v>3</v>
      </c>
      <c r="C8" s="249"/>
      <c r="D8" s="256">
        <f>+'Special Assess-2'!C22</f>
        <v>0</v>
      </c>
      <c r="E8" s="256">
        <f>+'Special Assess-2'!D22</f>
        <v>0</v>
      </c>
    </row>
    <row r="9" spans="1:5">
      <c r="A9" s="232"/>
      <c r="B9" s="225"/>
      <c r="C9" s="251"/>
      <c r="D9" s="251"/>
      <c r="E9" s="251"/>
    </row>
    <row r="10" spans="1:5">
      <c r="A10" s="234" t="s">
        <v>20</v>
      </c>
      <c r="B10" s="226"/>
      <c r="C10" s="247"/>
      <c r="D10" s="247"/>
      <c r="E10" s="247"/>
    </row>
    <row r="11" spans="1:5">
      <c r="A11" s="234" t="s">
        <v>27</v>
      </c>
      <c r="B11" s="226"/>
      <c r="C11" s="258"/>
      <c r="D11" s="247"/>
      <c r="E11" s="247"/>
    </row>
    <row r="12" spans="1:5">
      <c r="A12" s="234" t="s">
        <v>28</v>
      </c>
      <c r="B12" s="227">
        <v>21</v>
      </c>
      <c r="C12" s="248"/>
      <c r="D12" s="248"/>
      <c r="E12" s="245">
        <f>+'F263'!N27</f>
        <v>0</v>
      </c>
    </row>
    <row r="13" spans="1:5">
      <c r="A13" s="234" t="s">
        <v>31</v>
      </c>
      <c r="B13" s="227">
        <v>24</v>
      </c>
      <c r="C13" s="248"/>
      <c r="D13" s="248"/>
      <c r="E13" s="248"/>
    </row>
    <row r="14" spans="1:5">
      <c r="A14" s="239" t="s">
        <v>32</v>
      </c>
      <c r="B14" s="227">
        <v>29</v>
      </c>
      <c r="C14" s="245">
        <f>SUM(C12:C13)</f>
        <v>0</v>
      </c>
      <c r="D14" s="245">
        <f>SUM(D12:D13)</f>
        <v>0</v>
      </c>
      <c r="E14" s="245">
        <f>SUM(E12:E13)</f>
        <v>0</v>
      </c>
    </row>
    <row r="15" spans="1:5">
      <c r="A15" s="232" t="s">
        <v>33</v>
      </c>
      <c r="B15" s="225"/>
      <c r="C15" s="259"/>
      <c r="D15" s="251"/>
      <c r="E15" s="251"/>
    </row>
    <row r="16" spans="1:5">
      <c r="A16" s="234" t="s">
        <v>34</v>
      </c>
      <c r="B16" s="227">
        <v>30</v>
      </c>
      <c r="C16" s="260"/>
      <c r="D16" s="248"/>
      <c r="E16" s="245">
        <f>+'F112-2'!G22</f>
        <v>0</v>
      </c>
    </row>
    <row r="17" spans="1:5">
      <c r="A17" s="234" t="s">
        <v>35</v>
      </c>
      <c r="B17" s="229">
        <v>31</v>
      </c>
      <c r="C17" s="249"/>
      <c r="D17" s="256">
        <f>+'F112-2'!G17</f>
        <v>0</v>
      </c>
      <c r="E17" s="333" t="s">
        <v>112</v>
      </c>
    </row>
    <row r="18" spans="1:5">
      <c r="A18" s="234" t="s">
        <v>36</v>
      </c>
      <c r="B18" s="229">
        <v>32</v>
      </c>
      <c r="C18" s="249"/>
      <c r="D18" s="249"/>
      <c r="E18" s="256">
        <f>+'F263'!H27</f>
        <v>0</v>
      </c>
    </row>
    <row r="19" spans="1:5">
      <c r="A19" s="234" t="s">
        <v>37</v>
      </c>
      <c r="B19" s="229">
        <v>33</v>
      </c>
      <c r="C19" s="261"/>
      <c r="D19" s="249"/>
      <c r="E19" s="256">
        <f>+'F263'!J27</f>
        <v>0</v>
      </c>
    </row>
    <row r="20" spans="1:5">
      <c r="A20" s="234" t="s">
        <v>38</v>
      </c>
      <c r="B20" s="229">
        <v>34</v>
      </c>
      <c r="C20" s="249"/>
      <c r="D20" s="249"/>
      <c r="E20" s="256">
        <f>+'F112-2'!G29</f>
        <v>0</v>
      </c>
    </row>
    <row r="21" spans="1:5">
      <c r="A21" s="234" t="s">
        <v>39</v>
      </c>
      <c r="B21" s="229">
        <v>35</v>
      </c>
      <c r="C21" s="249"/>
      <c r="D21" s="249"/>
      <c r="E21" s="256">
        <f>+'F263'!L27</f>
        <v>0</v>
      </c>
    </row>
    <row r="22" spans="1:5">
      <c r="A22" s="234" t="s">
        <v>40</v>
      </c>
      <c r="B22" s="229">
        <v>36</v>
      </c>
      <c r="C22" s="249"/>
      <c r="D22" s="249"/>
      <c r="E22" s="249"/>
    </row>
    <row r="23" spans="1:5">
      <c r="A23" s="239" t="s">
        <v>41</v>
      </c>
      <c r="B23" s="229">
        <v>39</v>
      </c>
      <c r="C23" s="256">
        <f>SUM(C16:C22)</f>
        <v>0</v>
      </c>
      <c r="D23" s="256">
        <f>SUM(D16:D22)</f>
        <v>0</v>
      </c>
      <c r="E23" s="256">
        <f>SUM(E16:E22)</f>
        <v>0</v>
      </c>
    </row>
    <row r="24" spans="1:5">
      <c r="A24" s="232" t="s">
        <v>42</v>
      </c>
      <c r="B24" s="225"/>
      <c r="C24" s="259"/>
      <c r="D24" s="251"/>
      <c r="E24" s="251"/>
    </row>
    <row r="25" spans="1:5">
      <c r="A25" s="234" t="s">
        <v>43</v>
      </c>
      <c r="B25" s="227">
        <v>40</v>
      </c>
      <c r="C25" s="260"/>
      <c r="D25" s="248"/>
      <c r="E25" s="248"/>
    </row>
    <row r="26" spans="1:5">
      <c r="A26" s="234" t="s">
        <v>44</v>
      </c>
      <c r="B26" s="229">
        <v>41</v>
      </c>
      <c r="C26" s="249"/>
      <c r="D26" s="249"/>
      <c r="E26" s="249"/>
    </row>
    <row r="27" spans="1:5">
      <c r="A27" s="234" t="s">
        <v>45</v>
      </c>
      <c r="B27" s="229">
        <v>42</v>
      </c>
      <c r="C27" s="249"/>
      <c r="D27" s="249"/>
      <c r="E27" s="249"/>
    </row>
    <row r="28" spans="1:5">
      <c r="A28" s="234" t="s">
        <v>46</v>
      </c>
      <c r="B28" s="229">
        <v>43</v>
      </c>
      <c r="C28" s="256"/>
      <c r="D28" s="256"/>
      <c r="E28" s="333" t="s">
        <v>112</v>
      </c>
    </row>
    <row r="29" spans="1:5">
      <c r="A29" s="239" t="s">
        <v>47</v>
      </c>
      <c r="B29" s="229">
        <v>49</v>
      </c>
      <c r="C29" s="256">
        <f>SUM(C25:C28)</f>
        <v>0</v>
      </c>
      <c r="D29" s="256">
        <f>SUM(D25:D28)</f>
        <v>0</v>
      </c>
      <c r="E29" s="256">
        <f>SUM(E25:E28)</f>
        <v>0</v>
      </c>
    </row>
    <row r="30" spans="1:5">
      <c r="A30" s="243" t="s">
        <v>48</v>
      </c>
      <c r="B30" s="225"/>
      <c r="C30" s="251"/>
      <c r="D30" s="251"/>
      <c r="E30" s="251"/>
    </row>
    <row r="31" spans="1:5">
      <c r="A31" s="239" t="s">
        <v>377</v>
      </c>
      <c r="B31" s="227">
        <v>60</v>
      </c>
      <c r="C31" s="245">
        <f>SUM(C29+C23+C14)</f>
        <v>0</v>
      </c>
      <c r="D31" s="245">
        <f>SUM(D14+D23+D29)</f>
        <v>0</v>
      </c>
      <c r="E31" s="245">
        <f>SUM(E14+E23+E29)</f>
        <v>0</v>
      </c>
    </row>
    <row r="32" spans="1:5">
      <c r="A32" s="232"/>
      <c r="B32" s="225"/>
      <c r="C32" s="251"/>
      <c r="D32" s="251"/>
      <c r="E32" s="251"/>
    </row>
    <row r="33" spans="1:5">
      <c r="A33" s="239" t="s">
        <v>49</v>
      </c>
      <c r="B33" s="227">
        <v>62</v>
      </c>
      <c r="C33" s="245">
        <f>SUM(C8+C31)</f>
        <v>0</v>
      </c>
      <c r="D33" s="245">
        <f>SUM(D8+D31)</f>
        <v>0</v>
      </c>
      <c r="E33" s="245">
        <f>SUM(E8+E31)</f>
        <v>0</v>
      </c>
    </row>
    <row r="54" spans="1:5">
      <c r="A54" s="154" t="s">
        <v>343</v>
      </c>
      <c r="B54" s="155"/>
      <c r="C54" s="156"/>
      <c r="D54" s="155"/>
      <c r="E54" s="1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54"/>
  <sheetViews>
    <sheetView zoomScale="90" zoomScaleNormal="90" workbookViewId="0"/>
  </sheetViews>
  <sheetFormatPr defaultColWidth="9" defaultRowHeight="15.75"/>
  <cols>
    <col min="1" max="1" width="52.625" style="68" customWidth="1"/>
    <col min="2" max="2" width="4.625" style="68" customWidth="1"/>
    <col min="3" max="5" width="13.625" style="68" customWidth="1"/>
    <col min="6" max="16384" width="9" style="68"/>
  </cols>
  <sheetData>
    <row r="1" spans="1:5">
      <c r="A1" s="613"/>
      <c r="B1" s="223"/>
      <c r="C1" s="223"/>
      <c r="D1" s="223"/>
      <c r="E1" s="224" t="s">
        <v>1</v>
      </c>
    </row>
    <row r="2" spans="1:5">
      <c r="A2" s="223"/>
      <c r="B2" s="223"/>
      <c r="C2" s="223"/>
      <c r="D2" s="223"/>
      <c r="E2" s="224" t="s">
        <v>390</v>
      </c>
    </row>
    <row r="3" spans="1:5">
      <c r="A3" s="223" t="s">
        <v>2</v>
      </c>
      <c r="B3" s="223"/>
      <c r="C3" s="223"/>
      <c r="D3" s="223"/>
      <c r="E3" s="3" t="str">
        <f>+'Gen-1'!$E$2</f>
        <v>2012-2013</v>
      </c>
    </row>
    <row r="4" spans="1:5">
      <c r="A4" s="223"/>
      <c r="B4" s="223"/>
      <c r="C4" s="323"/>
      <c r="D4" s="323"/>
      <c r="E4" s="323"/>
    </row>
    <row r="5" spans="1:5">
      <c r="A5" s="232"/>
      <c r="B5" s="225"/>
      <c r="C5" s="18" t="str">
        <f>+'Gen-1'!$C$3</f>
        <v>2010-2011</v>
      </c>
      <c r="D5" s="8" t="str">
        <f>+'Gen-1'!$D$3</f>
        <v>2011-2012</v>
      </c>
      <c r="E5" s="335" t="str">
        <f>+'Gen-1'!$E$3</f>
        <v>2012-2013</v>
      </c>
    </row>
    <row r="6" spans="1:5">
      <c r="A6" s="267"/>
      <c r="B6" s="226"/>
      <c r="C6" s="18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332" t="s">
        <v>199</v>
      </c>
      <c r="B7" s="227" t="s">
        <v>18</v>
      </c>
      <c r="C7" s="18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39" t="s">
        <v>337</v>
      </c>
      <c r="B8" s="227">
        <v>62</v>
      </c>
      <c r="C8" s="256">
        <f>+'Special Assess-1'!C33</f>
        <v>0</v>
      </c>
      <c r="D8" s="256">
        <f>+'Special Assess-1'!D33</f>
        <v>0</v>
      </c>
      <c r="E8" s="256">
        <f>+'Special Assess-1'!E33</f>
        <v>0</v>
      </c>
    </row>
    <row r="9" spans="1:5">
      <c r="A9" s="232"/>
      <c r="B9" s="232"/>
      <c r="C9" s="251"/>
      <c r="D9" s="251"/>
      <c r="E9" s="251"/>
    </row>
    <row r="10" spans="1:5">
      <c r="A10" s="234" t="s">
        <v>52</v>
      </c>
      <c r="B10" s="234"/>
      <c r="C10" s="247"/>
      <c r="D10" s="247"/>
      <c r="E10" s="247"/>
    </row>
    <row r="11" spans="1:5">
      <c r="A11" s="234" t="s">
        <v>187</v>
      </c>
      <c r="B11" s="227">
        <v>71</v>
      </c>
      <c r="C11" s="248"/>
      <c r="D11" s="248"/>
      <c r="E11" s="248"/>
    </row>
    <row r="12" spans="1:5">
      <c r="A12" s="234" t="s">
        <v>188</v>
      </c>
      <c r="B12" s="229">
        <v>72</v>
      </c>
      <c r="C12" s="249"/>
      <c r="D12" s="249"/>
      <c r="E12" s="249"/>
    </row>
    <row r="13" spans="1:5">
      <c r="A13" s="234" t="s">
        <v>189</v>
      </c>
      <c r="B13" s="229">
        <v>73</v>
      </c>
      <c r="C13" s="249"/>
      <c r="D13" s="249"/>
      <c r="E13" s="249"/>
    </row>
    <row r="14" spans="1:5">
      <c r="A14" s="234" t="s">
        <v>190</v>
      </c>
      <c r="B14" s="229">
        <v>74</v>
      </c>
      <c r="C14" s="249"/>
      <c r="D14" s="249"/>
      <c r="E14" s="249"/>
    </row>
    <row r="15" spans="1:5">
      <c r="A15" s="234" t="s">
        <v>191</v>
      </c>
      <c r="B15" s="229">
        <v>75</v>
      </c>
      <c r="C15" s="249"/>
      <c r="D15" s="249"/>
      <c r="E15" s="249"/>
    </row>
    <row r="16" spans="1:5">
      <c r="A16" s="239" t="s">
        <v>181</v>
      </c>
      <c r="B16" s="227">
        <v>79</v>
      </c>
      <c r="C16" s="245">
        <f>SUM(C11:C15)</f>
        <v>0</v>
      </c>
      <c r="D16" s="245">
        <f>SUM(D11:D15)</f>
        <v>0</v>
      </c>
      <c r="E16" s="245">
        <f>SUM(E11:E15)</f>
        <v>0</v>
      </c>
    </row>
    <row r="17" spans="1:5">
      <c r="A17" s="232"/>
      <c r="B17" s="225"/>
      <c r="C17" s="251"/>
      <c r="D17" s="251"/>
      <c r="E17" s="251"/>
    </row>
    <row r="18" spans="1:5">
      <c r="A18" s="239" t="s">
        <v>183</v>
      </c>
      <c r="B18" s="227">
        <v>89</v>
      </c>
      <c r="C18" s="248"/>
      <c r="D18" s="248"/>
      <c r="E18" s="248"/>
    </row>
    <row r="19" spans="1:5">
      <c r="A19" s="232"/>
      <c r="B19" s="225"/>
      <c r="C19" s="251"/>
      <c r="D19" s="251"/>
      <c r="E19" s="251"/>
    </row>
    <row r="20" spans="1:5">
      <c r="A20" s="239" t="s">
        <v>192</v>
      </c>
      <c r="B20" s="227">
        <v>90</v>
      </c>
      <c r="C20" s="245">
        <f>SUM(C16+C18)</f>
        <v>0</v>
      </c>
      <c r="D20" s="245">
        <f>SUM(D16+D18)</f>
        <v>0</v>
      </c>
      <c r="E20" s="245">
        <f>SUM(E16+E18)</f>
        <v>0</v>
      </c>
    </row>
    <row r="21" spans="1:5">
      <c r="A21" s="232"/>
      <c r="B21" s="225"/>
      <c r="C21" s="251"/>
      <c r="D21" s="251"/>
      <c r="E21" s="253"/>
    </row>
    <row r="22" spans="1:5">
      <c r="A22" s="239" t="s">
        <v>193</v>
      </c>
      <c r="B22" s="227">
        <v>93</v>
      </c>
      <c r="C22" s="245">
        <f>SUM(C8-C20)</f>
        <v>0</v>
      </c>
      <c r="D22" s="245">
        <f>SUM(D8-D20)</f>
        <v>0</v>
      </c>
      <c r="E22" s="333" t="s">
        <v>112</v>
      </c>
    </row>
    <row r="23" spans="1:5">
      <c r="A23" s="234" t="s">
        <v>151</v>
      </c>
      <c r="B23" s="226"/>
      <c r="C23" s="259"/>
      <c r="D23" s="259"/>
      <c r="E23" s="247"/>
    </row>
    <row r="24" spans="1:5">
      <c r="A24" s="254" t="s">
        <v>152</v>
      </c>
      <c r="B24" s="227">
        <v>94</v>
      </c>
      <c r="C24" s="259"/>
      <c r="D24" s="259"/>
      <c r="E24" s="245">
        <f>+'Special Assess-1'!E8</f>
        <v>0</v>
      </c>
    </row>
    <row r="25" spans="1:5">
      <c r="A25" s="255" t="s">
        <v>373</v>
      </c>
      <c r="B25" s="229">
        <v>95</v>
      </c>
      <c r="C25" s="259"/>
      <c r="D25" s="259"/>
      <c r="E25" s="256">
        <f>+'Special Assess-1'!E16</f>
        <v>0</v>
      </c>
    </row>
    <row r="26" spans="1:5">
      <c r="A26" s="255" t="s">
        <v>375</v>
      </c>
      <c r="B26" s="229">
        <v>96</v>
      </c>
      <c r="C26" s="259"/>
      <c r="D26" s="259"/>
      <c r="E26" s="256">
        <f>+'Special Assess-1'!E31-'Special Assess-1'!E16</f>
        <v>0</v>
      </c>
    </row>
    <row r="27" spans="1:5">
      <c r="A27" s="255" t="s">
        <v>197</v>
      </c>
      <c r="B27" s="229">
        <v>97</v>
      </c>
      <c r="C27" s="259"/>
      <c r="D27" s="259"/>
      <c r="E27" s="249">
        <f>E26*0.5</f>
        <v>0</v>
      </c>
    </row>
    <row r="28" spans="1:5">
      <c r="A28" s="232"/>
      <c r="B28" s="225"/>
      <c r="C28" s="259"/>
      <c r="D28" s="259"/>
      <c r="E28" s="251"/>
    </row>
    <row r="29" spans="1:5">
      <c r="A29" s="239" t="s">
        <v>195</v>
      </c>
      <c r="B29" s="227">
        <v>98</v>
      </c>
      <c r="C29" s="259"/>
      <c r="D29" s="259"/>
      <c r="E29" s="245">
        <f>SUM(E24:E27)</f>
        <v>0</v>
      </c>
    </row>
    <row r="30" spans="1:5">
      <c r="A30" s="243"/>
      <c r="B30" s="225"/>
      <c r="C30" s="259"/>
      <c r="D30" s="259"/>
      <c r="E30" s="251"/>
    </row>
    <row r="31" spans="1:5">
      <c r="A31" s="239" t="s">
        <v>71</v>
      </c>
      <c r="B31" s="227">
        <v>99</v>
      </c>
      <c r="C31" s="259"/>
      <c r="D31" s="259"/>
      <c r="E31" s="245">
        <f>E20</f>
        <v>0</v>
      </c>
    </row>
    <row r="32" spans="1:5">
      <c r="A32" s="255" t="s">
        <v>198</v>
      </c>
      <c r="B32" s="229">
        <v>100</v>
      </c>
      <c r="C32" s="259"/>
      <c r="D32" s="259"/>
      <c r="E32" s="249">
        <f>E31*0.5</f>
        <v>0</v>
      </c>
    </row>
    <row r="33" spans="1:5">
      <c r="A33" s="255" t="s">
        <v>73</v>
      </c>
      <c r="B33" s="229">
        <v>101</v>
      </c>
      <c r="C33" s="259"/>
      <c r="D33" s="259"/>
      <c r="E33" s="256">
        <f>E31+E32</f>
        <v>0</v>
      </c>
    </row>
    <row r="34" spans="1:5">
      <c r="A34" s="255" t="s">
        <v>155</v>
      </c>
      <c r="B34" s="229">
        <v>102</v>
      </c>
      <c r="C34" s="259"/>
      <c r="D34" s="259"/>
      <c r="E34" s="40">
        <f>+E33-E29</f>
        <v>0</v>
      </c>
    </row>
    <row r="35" spans="1:5">
      <c r="A35" s="255" t="s">
        <v>156</v>
      </c>
      <c r="B35" s="229">
        <v>103</v>
      </c>
      <c r="C35" s="265">
        <f>+'F112-2'!B38</f>
        <v>0</v>
      </c>
      <c r="D35" s="223"/>
      <c r="E35" s="39">
        <f>+E36-E34</f>
        <v>0</v>
      </c>
    </row>
    <row r="36" spans="1:5">
      <c r="A36" s="255" t="s">
        <v>157</v>
      </c>
      <c r="B36" s="229">
        <v>104</v>
      </c>
      <c r="C36" s="223"/>
      <c r="D36" s="223"/>
      <c r="E36" s="39">
        <f>+E34/(1-C35)</f>
        <v>0</v>
      </c>
    </row>
    <row r="37" spans="1:5">
      <c r="A37" s="266"/>
      <c r="B37" s="264"/>
      <c r="C37" s="223"/>
      <c r="D37" s="223"/>
      <c r="E37" s="38"/>
    </row>
    <row r="38" spans="1:5">
      <c r="A38" s="266"/>
      <c r="B38" s="264"/>
      <c r="C38" s="223"/>
      <c r="D38" s="223"/>
      <c r="E38" s="38"/>
    </row>
    <row r="39" spans="1:5">
      <c r="A39" s="266"/>
      <c r="B39" s="264"/>
      <c r="C39" s="223"/>
      <c r="D39" s="223"/>
      <c r="E39" s="38"/>
    </row>
    <row r="40" spans="1:5">
      <c r="A40" s="266"/>
      <c r="B40" s="264"/>
      <c r="C40" s="223"/>
      <c r="D40" s="223"/>
      <c r="E40" s="38"/>
    </row>
    <row r="41" spans="1:5">
      <c r="A41" s="266"/>
      <c r="B41" s="264"/>
      <c r="C41" s="223"/>
      <c r="D41" s="223"/>
      <c r="E41" s="38"/>
    </row>
    <row r="42" spans="1:5">
      <c r="A42" s="266"/>
      <c r="B42" s="264"/>
      <c r="C42" s="223"/>
      <c r="D42" s="223"/>
      <c r="E42" s="38"/>
    </row>
    <row r="43" spans="1:5">
      <c r="A43" s="266"/>
      <c r="B43" s="264"/>
      <c r="C43" s="223"/>
      <c r="D43" s="223"/>
      <c r="E43" s="38"/>
    </row>
    <row r="44" spans="1:5">
      <c r="A44" s="266"/>
      <c r="B44" s="264"/>
      <c r="C44" s="223"/>
      <c r="D44" s="223"/>
      <c r="E44" s="38"/>
    </row>
    <row r="45" spans="1:5">
      <c r="A45" s="266"/>
      <c r="B45" s="264"/>
      <c r="C45" s="223"/>
      <c r="D45" s="223"/>
      <c r="E45" s="38"/>
    </row>
    <row r="46" spans="1:5">
      <c r="A46" s="266"/>
      <c r="B46" s="264"/>
      <c r="C46" s="223"/>
      <c r="D46" s="223"/>
      <c r="E46" s="38"/>
    </row>
    <row r="47" spans="1:5">
      <c r="A47" s="266"/>
      <c r="B47" s="264"/>
      <c r="C47" s="223"/>
      <c r="D47" s="223"/>
      <c r="E47" s="38"/>
    </row>
    <row r="48" spans="1:5">
      <c r="A48" s="266"/>
      <c r="B48" s="264"/>
      <c r="C48" s="223"/>
      <c r="D48" s="223"/>
      <c r="E48" s="38"/>
    </row>
    <row r="49" spans="1:5">
      <c r="A49" s="266"/>
      <c r="B49" s="264"/>
      <c r="C49" s="223"/>
      <c r="D49" s="223"/>
      <c r="E49" s="38"/>
    </row>
    <row r="50" spans="1:5">
      <c r="A50" s="266"/>
      <c r="B50" s="264"/>
      <c r="C50" s="223"/>
      <c r="D50" s="223"/>
      <c r="E50" s="38"/>
    </row>
    <row r="51" spans="1:5">
      <c r="A51" s="266"/>
      <c r="B51" s="264"/>
      <c r="C51" s="223"/>
      <c r="D51" s="223"/>
      <c r="E51" s="38"/>
    </row>
    <row r="52" spans="1:5">
      <c r="A52" s="266"/>
      <c r="B52" s="264"/>
      <c r="C52" s="223"/>
      <c r="D52" s="223"/>
      <c r="E52" s="38"/>
    </row>
    <row r="53" spans="1:5">
      <c r="A53" s="266"/>
      <c r="B53" s="264"/>
      <c r="C53" s="223"/>
      <c r="D53" s="223"/>
      <c r="E53" s="38"/>
    </row>
    <row r="54" spans="1:5">
      <c r="A54" s="154" t="s">
        <v>343</v>
      </c>
      <c r="B54" s="155"/>
      <c r="C54" s="156"/>
      <c r="D54" s="155"/>
      <c r="E54" s="1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54"/>
  <sheetViews>
    <sheetView zoomScale="90" zoomScaleNormal="90" workbookViewId="0"/>
  </sheetViews>
  <sheetFormatPr defaultColWidth="9" defaultRowHeight="15.75"/>
  <cols>
    <col min="1" max="1" width="52.625" style="68" customWidth="1"/>
    <col min="2" max="2" width="4.625" style="68" customWidth="1"/>
    <col min="3" max="5" width="13.625" style="68" customWidth="1"/>
    <col min="6" max="16384" width="9" style="68"/>
  </cols>
  <sheetData>
    <row r="1" spans="1:5">
      <c r="A1" s="613"/>
      <c r="B1" s="223"/>
      <c r="C1" s="223"/>
      <c r="D1" s="223"/>
      <c r="E1" s="224" t="s">
        <v>1</v>
      </c>
    </row>
    <row r="2" spans="1:5">
      <c r="A2" s="223"/>
      <c r="B2" s="223"/>
      <c r="C2" s="223"/>
      <c r="D2" s="223"/>
      <c r="E2" s="224" t="s">
        <v>390</v>
      </c>
    </row>
    <row r="3" spans="1:5">
      <c r="A3" s="223" t="s">
        <v>2</v>
      </c>
      <c r="B3" s="223"/>
      <c r="C3" s="223"/>
      <c r="D3" s="223"/>
      <c r="E3" s="3" t="str">
        <f>+'Gen-1'!$E$2</f>
        <v>2012-2013</v>
      </c>
    </row>
    <row r="4" spans="1:5">
      <c r="A4" s="331"/>
      <c r="B4" s="223"/>
      <c r="C4" s="323"/>
      <c r="D4" s="323"/>
      <c r="E4" s="323"/>
    </row>
    <row r="5" spans="1:5">
      <c r="A5" s="232"/>
      <c r="B5" s="225"/>
      <c r="C5" s="18" t="str">
        <f>+'Gen-1'!$C$3</f>
        <v>2010-2011</v>
      </c>
      <c r="D5" s="8" t="str">
        <f>+'Gen-1'!$D$3</f>
        <v>2011-2012</v>
      </c>
      <c r="E5" s="335" t="str">
        <f>+'Gen-1'!$E$3</f>
        <v>2012-2013</v>
      </c>
    </row>
    <row r="6" spans="1:5">
      <c r="A6" s="267"/>
      <c r="B6" s="226"/>
      <c r="C6" s="18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332" t="s">
        <v>200</v>
      </c>
      <c r="B7" s="227" t="s">
        <v>18</v>
      </c>
      <c r="C7" s="18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28" t="s">
        <v>75</v>
      </c>
      <c r="B8" s="229">
        <v>3</v>
      </c>
      <c r="C8" s="249"/>
      <c r="D8" s="256">
        <f>+'No-Fund Warrant-2'!C19</f>
        <v>0</v>
      </c>
      <c r="E8" s="256">
        <f>+'No-Fund Warrant-2'!D19</f>
        <v>0</v>
      </c>
    </row>
    <row r="9" spans="1:5">
      <c r="A9" s="232"/>
      <c r="B9" s="225"/>
      <c r="C9" s="251"/>
      <c r="D9" s="251"/>
      <c r="E9" s="251"/>
    </row>
    <row r="10" spans="1:5">
      <c r="A10" s="234" t="s">
        <v>20</v>
      </c>
      <c r="B10" s="226"/>
      <c r="C10" s="247"/>
      <c r="D10" s="247"/>
      <c r="E10" s="247"/>
    </row>
    <row r="11" spans="1:5">
      <c r="A11" s="234" t="s">
        <v>27</v>
      </c>
      <c r="B11" s="226"/>
      <c r="C11" s="258"/>
      <c r="D11" s="247"/>
      <c r="E11" s="268"/>
    </row>
    <row r="12" spans="1:5">
      <c r="A12" s="234" t="s">
        <v>28</v>
      </c>
      <c r="B12" s="227">
        <v>21</v>
      </c>
      <c r="C12" s="248"/>
      <c r="D12" s="248"/>
      <c r="E12" s="245">
        <f>+'F263'!N29</f>
        <v>0</v>
      </c>
    </row>
    <row r="13" spans="1:5">
      <c r="A13" s="234" t="s">
        <v>31</v>
      </c>
      <c r="B13" s="227">
        <v>24</v>
      </c>
      <c r="C13" s="248"/>
      <c r="D13" s="248"/>
      <c r="E13" s="248"/>
    </row>
    <row r="14" spans="1:5">
      <c r="A14" s="239" t="s">
        <v>32</v>
      </c>
      <c r="B14" s="227">
        <v>29</v>
      </c>
      <c r="C14" s="245">
        <f>SUM(C12:C13)</f>
        <v>0</v>
      </c>
      <c r="D14" s="245">
        <f>SUM(D12:D13)</f>
        <v>0</v>
      </c>
      <c r="E14" s="245">
        <f>SUM(E12:E13)</f>
        <v>0</v>
      </c>
    </row>
    <row r="15" spans="1:5">
      <c r="A15" s="232" t="s">
        <v>33</v>
      </c>
      <c r="B15" s="225"/>
      <c r="C15" s="259"/>
      <c r="D15" s="251"/>
      <c r="E15" s="251"/>
    </row>
    <row r="16" spans="1:5">
      <c r="A16" s="234" t="s">
        <v>34</v>
      </c>
      <c r="B16" s="227">
        <v>30</v>
      </c>
      <c r="C16" s="260"/>
      <c r="D16" s="248"/>
      <c r="E16" s="245">
        <f>+'F112-2'!I22</f>
        <v>0</v>
      </c>
    </row>
    <row r="17" spans="1:5">
      <c r="A17" s="234" t="s">
        <v>35</v>
      </c>
      <c r="B17" s="229">
        <v>31</v>
      </c>
      <c r="C17" s="249"/>
      <c r="D17" s="256">
        <f>+'F112-2'!I17</f>
        <v>0</v>
      </c>
      <c r="E17" s="333" t="s">
        <v>112</v>
      </c>
    </row>
    <row r="18" spans="1:5">
      <c r="A18" s="234" t="s">
        <v>36</v>
      </c>
      <c r="B18" s="229">
        <v>32</v>
      </c>
      <c r="C18" s="249"/>
      <c r="D18" s="249"/>
      <c r="E18" s="256">
        <f>+'F263'!H29</f>
        <v>0</v>
      </c>
    </row>
    <row r="19" spans="1:5">
      <c r="A19" s="234" t="s">
        <v>37</v>
      </c>
      <c r="B19" s="229">
        <v>33</v>
      </c>
      <c r="C19" s="261"/>
      <c r="D19" s="249"/>
      <c r="E19" s="256">
        <f>+'F263'!J29</f>
        <v>0</v>
      </c>
    </row>
    <row r="20" spans="1:5">
      <c r="A20" s="234" t="s">
        <v>38</v>
      </c>
      <c r="B20" s="229">
        <v>34</v>
      </c>
      <c r="C20" s="249"/>
      <c r="D20" s="249"/>
      <c r="E20" s="256">
        <f>+'F112-2'!I29</f>
        <v>0</v>
      </c>
    </row>
    <row r="21" spans="1:5">
      <c r="A21" s="234" t="s">
        <v>39</v>
      </c>
      <c r="B21" s="229">
        <v>35</v>
      </c>
      <c r="C21" s="249"/>
      <c r="D21" s="249"/>
      <c r="E21" s="256">
        <f>+'F263'!L29</f>
        <v>0</v>
      </c>
    </row>
    <row r="22" spans="1:5">
      <c r="A22" s="234" t="s">
        <v>40</v>
      </c>
      <c r="B22" s="229">
        <v>36</v>
      </c>
      <c r="C22" s="249"/>
      <c r="D22" s="249"/>
      <c r="E22" s="249"/>
    </row>
    <row r="23" spans="1:5">
      <c r="A23" s="239" t="s">
        <v>41</v>
      </c>
      <c r="B23" s="229">
        <v>39</v>
      </c>
      <c r="C23" s="256">
        <f>SUM(C16:C22)</f>
        <v>0</v>
      </c>
      <c r="D23" s="256">
        <f>SUM(D16:D22)</f>
        <v>0</v>
      </c>
      <c r="E23" s="256">
        <f>SUM(E16:E22)</f>
        <v>0</v>
      </c>
    </row>
    <row r="24" spans="1:5">
      <c r="A24" s="232" t="s">
        <v>42</v>
      </c>
      <c r="B24" s="225"/>
      <c r="C24" s="259"/>
      <c r="D24" s="251"/>
      <c r="E24" s="251"/>
    </row>
    <row r="25" spans="1:5">
      <c r="A25" s="234" t="s">
        <v>43</v>
      </c>
      <c r="B25" s="227">
        <v>40</v>
      </c>
      <c r="C25" s="260"/>
      <c r="D25" s="248"/>
      <c r="E25" s="248"/>
    </row>
    <row r="26" spans="1:5">
      <c r="A26" s="234" t="s">
        <v>44</v>
      </c>
      <c r="B26" s="229">
        <v>41</v>
      </c>
      <c r="C26" s="249"/>
      <c r="D26" s="249"/>
      <c r="E26" s="249"/>
    </row>
    <row r="27" spans="1:5">
      <c r="A27" s="234" t="s">
        <v>45</v>
      </c>
      <c r="B27" s="229">
        <v>42</v>
      </c>
      <c r="C27" s="249"/>
      <c r="D27" s="249"/>
      <c r="E27" s="249"/>
    </row>
    <row r="28" spans="1:5">
      <c r="A28" s="234" t="s">
        <v>46</v>
      </c>
      <c r="B28" s="229">
        <v>43</v>
      </c>
      <c r="C28" s="249"/>
      <c r="D28" s="249"/>
      <c r="E28" s="333" t="s">
        <v>112</v>
      </c>
    </row>
    <row r="29" spans="1:5">
      <c r="A29" s="239" t="s">
        <v>47</v>
      </c>
      <c r="B29" s="229">
        <v>49</v>
      </c>
      <c r="C29" s="256">
        <f>SUM(C25:C28)</f>
        <v>0</v>
      </c>
      <c r="D29" s="256">
        <f>SUM(D25:D28)</f>
        <v>0</v>
      </c>
      <c r="E29" s="256">
        <f>SUM(E25:E28)</f>
        <v>0</v>
      </c>
    </row>
    <row r="30" spans="1:5">
      <c r="A30" s="243" t="s">
        <v>48</v>
      </c>
      <c r="B30" s="225"/>
      <c r="C30" s="251"/>
      <c r="D30" s="251"/>
      <c r="E30" s="251"/>
    </row>
    <row r="31" spans="1:5">
      <c r="A31" s="239" t="s">
        <v>377</v>
      </c>
      <c r="B31" s="227">
        <v>60</v>
      </c>
      <c r="C31" s="245">
        <f>SUM(C29+C23+C14)</f>
        <v>0</v>
      </c>
      <c r="D31" s="245">
        <f>SUM(D14+D23+D29)</f>
        <v>0</v>
      </c>
      <c r="E31" s="245">
        <f>SUM(E14+E23+E29)</f>
        <v>0</v>
      </c>
    </row>
    <row r="32" spans="1:5">
      <c r="A32" s="232"/>
      <c r="B32" s="225"/>
      <c r="C32" s="251"/>
      <c r="D32" s="251"/>
      <c r="E32" s="251"/>
    </row>
    <row r="33" spans="1:5">
      <c r="A33" s="239" t="s">
        <v>49</v>
      </c>
      <c r="B33" s="227">
        <v>62</v>
      </c>
      <c r="C33" s="245">
        <f>SUM(C8+C31)</f>
        <v>0</v>
      </c>
      <c r="D33" s="245">
        <f>SUM(D8+D31)</f>
        <v>0</v>
      </c>
      <c r="E33" s="245">
        <f>SUM(E8+E31)</f>
        <v>0</v>
      </c>
    </row>
    <row r="34" spans="1:5">
      <c r="A34" s="263"/>
      <c r="B34" s="264"/>
      <c r="C34" s="236"/>
      <c r="D34" s="236"/>
      <c r="E34" s="236"/>
    </row>
    <row r="35" spans="1:5">
      <c r="A35" s="263"/>
      <c r="B35" s="264"/>
      <c r="C35" s="236"/>
      <c r="D35" s="236"/>
      <c r="E35" s="236"/>
    </row>
    <row r="36" spans="1:5">
      <c r="A36" s="263"/>
      <c r="B36" s="264"/>
      <c r="C36" s="236"/>
      <c r="D36" s="236"/>
      <c r="E36" s="236"/>
    </row>
    <row r="37" spans="1:5">
      <c r="A37" s="263"/>
      <c r="B37" s="264"/>
      <c r="C37" s="236"/>
      <c r="D37" s="236"/>
      <c r="E37" s="236"/>
    </row>
    <row r="38" spans="1:5">
      <c r="A38" s="263"/>
      <c r="B38" s="264"/>
      <c r="C38" s="236"/>
      <c r="D38" s="236"/>
      <c r="E38" s="236"/>
    </row>
    <row r="39" spans="1:5">
      <c r="A39" s="263"/>
      <c r="B39" s="264"/>
      <c r="C39" s="236"/>
      <c r="D39" s="236"/>
      <c r="E39" s="236"/>
    </row>
    <row r="40" spans="1:5">
      <c r="A40" s="263"/>
      <c r="B40" s="264"/>
      <c r="C40" s="236"/>
      <c r="D40" s="236"/>
      <c r="E40" s="236"/>
    </row>
    <row r="41" spans="1:5">
      <c r="A41" s="263"/>
      <c r="B41" s="264"/>
      <c r="C41" s="236"/>
      <c r="D41" s="236"/>
      <c r="E41" s="236"/>
    </row>
    <row r="42" spans="1:5">
      <c r="A42" s="263"/>
      <c r="B42" s="264"/>
      <c r="C42" s="236"/>
      <c r="D42" s="236"/>
      <c r="E42" s="236"/>
    </row>
    <row r="43" spans="1:5">
      <c r="A43" s="263"/>
      <c r="B43" s="264"/>
      <c r="C43" s="236"/>
      <c r="D43" s="236"/>
      <c r="E43" s="236"/>
    </row>
    <row r="44" spans="1:5">
      <c r="A44" s="263"/>
      <c r="B44" s="264"/>
      <c r="C44" s="236"/>
      <c r="D44" s="236"/>
      <c r="E44" s="236"/>
    </row>
    <row r="45" spans="1:5">
      <c r="A45" s="263"/>
      <c r="B45" s="264"/>
      <c r="C45" s="236"/>
      <c r="D45" s="236"/>
      <c r="E45" s="236"/>
    </row>
    <row r="46" spans="1:5">
      <c r="A46" s="263"/>
      <c r="B46" s="264"/>
      <c r="C46" s="236"/>
      <c r="D46" s="236"/>
      <c r="E46" s="236"/>
    </row>
    <row r="47" spans="1:5">
      <c r="A47" s="263"/>
      <c r="B47" s="264"/>
      <c r="C47" s="236"/>
      <c r="D47" s="236"/>
      <c r="E47" s="236"/>
    </row>
    <row r="48" spans="1:5">
      <c r="A48" s="263"/>
      <c r="B48" s="264"/>
      <c r="C48" s="236"/>
      <c r="D48" s="236"/>
      <c r="E48" s="236"/>
    </row>
    <row r="49" spans="1:5">
      <c r="A49" s="263"/>
      <c r="B49" s="264"/>
      <c r="C49" s="236"/>
      <c r="D49" s="236"/>
      <c r="E49" s="236"/>
    </row>
    <row r="50" spans="1:5">
      <c r="A50" s="263"/>
      <c r="B50" s="264"/>
      <c r="C50" s="236"/>
      <c r="D50" s="236"/>
      <c r="E50" s="236"/>
    </row>
    <row r="51" spans="1:5">
      <c r="A51" s="263"/>
      <c r="B51" s="264"/>
      <c r="C51" s="236"/>
      <c r="D51" s="236"/>
      <c r="E51" s="236"/>
    </row>
    <row r="52" spans="1:5">
      <c r="A52" s="263"/>
      <c r="B52" s="264"/>
      <c r="C52" s="236"/>
      <c r="D52" s="236"/>
      <c r="E52" s="236"/>
    </row>
    <row r="53" spans="1:5">
      <c r="A53" s="263"/>
      <c r="B53" s="264"/>
      <c r="C53" s="236"/>
      <c r="D53" s="236"/>
      <c r="E53" s="236"/>
    </row>
    <row r="54" spans="1:5">
      <c r="A54" s="154" t="s">
        <v>343</v>
      </c>
      <c r="B54" s="155"/>
      <c r="C54" s="156"/>
      <c r="D54" s="155"/>
      <c r="E54" s="1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51"/>
  <sheetViews>
    <sheetView zoomScale="90" zoomScaleNormal="90" workbookViewId="0"/>
  </sheetViews>
  <sheetFormatPr defaultColWidth="9" defaultRowHeight="15.75"/>
  <cols>
    <col min="1" max="1" width="52.625" style="68" customWidth="1"/>
    <col min="2" max="2" width="4.625" style="68" customWidth="1"/>
    <col min="3" max="5" width="13.625" style="68" customWidth="1"/>
    <col min="6" max="16384" width="9" style="68"/>
  </cols>
  <sheetData>
    <row r="1" spans="1:5">
      <c r="A1" s="613"/>
      <c r="B1" s="223"/>
      <c r="C1" s="223"/>
      <c r="D1" s="223"/>
      <c r="E1" s="224" t="s">
        <v>1</v>
      </c>
    </row>
    <row r="2" spans="1:5">
      <c r="A2" s="223"/>
      <c r="B2" s="223"/>
      <c r="C2" s="223"/>
      <c r="D2" s="223"/>
      <c r="E2" s="224" t="s">
        <v>390</v>
      </c>
    </row>
    <row r="3" spans="1:5">
      <c r="A3" s="223" t="s">
        <v>2</v>
      </c>
      <c r="B3" s="223"/>
      <c r="C3" s="223"/>
      <c r="D3" s="223"/>
      <c r="E3" s="3" t="str">
        <f>+'Gen-1'!$E$2</f>
        <v>2012-2013</v>
      </c>
    </row>
    <row r="4" spans="1:5">
      <c r="A4" s="331"/>
      <c r="B4" s="223"/>
      <c r="C4" s="323"/>
      <c r="D4" s="323"/>
      <c r="E4" s="323"/>
    </row>
    <row r="5" spans="1:5">
      <c r="A5" s="234"/>
      <c r="B5" s="225"/>
      <c r="C5" s="18" t="str">
        <f>+'Gen-1'!$C$3</f>
        <v>2010-2011</v>
      </c>
      <c r="D5" s="8" t="str">
        <f>+'Gen-1'!$D$3</f>
        <v>2011-2012</v>
      </c>
      <c r="E5" s="335" t="str">
        <f>+'Gen-1'!$E$3</f>
        <v>2012-2013</v>
      </c>
    </row>
    <row r="6" spans="1:5">
      <c r="A6" s="267"/>
      <c r="B6" s="226"/>
      <c r="C6" s="18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332" t="s">
        <v>200</v>
      </c>
      <c r="B7" s="227" t="s">
        <v>18</v>
      </c>
      <c r="C7" s="18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39" t="s">
        <v>49</v>
      </c>
      <c r="B8" s="227">
        <v>62</v>
      </c>
      <c r="C8" s="231">
        <f>+'No-Fund Warrant-1'!C33</f>
        <v>0</v>
      </c>
      <c r="D8" s="231">
        <f>+'No-Fund Warrant-1'!D33</f>
        <v>0</v>
      </c>
      <c r="E8" s="231">
        <f>+'No-Fund Warrant-1'!E33</f>
        <v>0</v>
      </c>
    </row>
    <row r="9" spans="1:5">
      <c r="A9" s="232"/>
      <c r="B9" s="232"/>
      <c r="C9" s="251"/>
      <c r="D9" s="251"/>
      <c r="E9" s="251"/>
    </row>
    <row r="10" spans="1:5">
      <c r="A10" s="234" t="s">
        <v>52</v>
      </c>
      <c r="B10" s="234"/>
      <c r="C10" s="247"/>
      <c r="D10" s="247"/>
      <c r="E10" s="247"/>
    </row>
    <row r="11" spans="1:5">
      <c r="A11" s="234" t="s">
        <v>188</v>
      </c>
      <c r="B11" s="229">
        <v>72</v>
      </c>
      <c r="C11" s="249"/>
      <c r="D11" s="249"/>
      <c r="E11" s="249"/>
    </row>
    <row r="12" spans="1:5">
      <c r="A12" s="234" t="s">
        <v>189</v>
      </c>
      <c r="B12" s="229">
        <v>73</v>
      </c>
      <c r="C12" s="249"/>
      <c r="D12" s="249"/>
      <c r="E12" s="249"/>
    </row>
    <row r="13" spans="1:5">
      <c r="A13" s="239" t="s">
        <v>181</v>
      </c>
      <c r="B13" s="227">
        <v>79</v>
      </c>
      <c r="C13" s="245">
        <f>SUM(C11:C12)</f>
        <v>0</v>
      </c>
      <c r="D13" s="245">
        <f>SUM(D11:D12)</f>
        <v>0</v>
      </c>
      <c r="E13" s="245">
        <f>SUM(E11:E12)</f>
        <v>0</v>
      </c>
    </row>
    <row r="14" spans="1:5">
      <c r="A14" s="232"/>
      <c r="B14" s="225"/>
      <c r="C14" s="251"/>
      <c r="D14" s="251"/>
      <c r="E14" s="251"/>
    </row>
    <row r="15" spans="1:5">
      <c r="A15" s="239" t="s">
        <v>183</v>
      </c>
      <c r="B15" s="227">
        <v>89</v>
      </c>
      <c r="C15" s="248"/>
      <c r="D15" s="248"/>
      <c r="E15" s="248"/>
    </row>
    <row r="16" spans="1:5">
      <c r="A16" s="232"/>
      <c r="B16" s="225"/>
      <c r="C16" s="269"/>
      <c r="D16" s="251"/>
      <c r="E16" s="251"/>
    </row>
    <row r="17" spans="1:5">
      <c r="A17" s="239" t="s">
        <v>192</v>
      </c>
      <c r="B17" s="227">
        <v>90</v>
      </c>
      <c r="C17" s="245">
        <f>SUM(C13+C15)</f>
        <v>0</v>
      </c>
      <c r="D17" s="245">
        <f>SUM(D13+D15)</f>
        <v>0</v>
      </c>
      <c r="E17" s="245">
        <f>SUM(E13+E15)</f>
        <v>0</v>
      </c>
    </row>
    <row r="18" spans="1:5">
      <c r="A18" s="232"/>
      <c r="B18" s="225"/>
      <c r="C18" s="251"/>
      <c r="D18" s="251"/>
      <c r="E18" s="253"/>
    </row>
    <row r="19" spans="1:5">
      <c r="A19" s="239" t="s">
        <v>193</v>
      </c>
      <c r="B19" s="227">
        <v>93</v>
      </c>
      <c r="C19" s="245">
        <f>SUM(C8-C17)</f>
        <v>0</v>
      </c>
      <c r="D19" s="245">
        <f>SUM(D8-D17)</f>
        <v>0</v>
      </c>
      <c r="E19" s="333" t="s">
        <v>112</v>
      </c>
    </row>
    <row r="20" spans="1:5">
      <c r="A20" s="234" t="s">
        <v>151</v>
      </c>
      <c r="B20" s="226"/>
      <c r="C20" s="259"/>
      <c r="D20" s="259"/>
      <c r="E20" s="247"/>
    </row>
    <row r="21" spans="1:5">
      <c r="A21" s="254" t="s">
        <v>152</v>
      </c>
      <c r="B21" s="227">
        <v>94</v>
      </c>
      <c r="C21" s="259"/>
      <c r="D21" s="259"/>
      <c r="E21" s="245">
        <f>+'No-Fund Warrant-1'!E8</f>
        <v>0</v>
      </c>
    </row>
    <row r="22" spans="1:5">
      <c r="A22" s="255" t="s">
        <v>373</v>
      </c>
      <c r="B22" s="229">
        <v>95</v>
      </c>
      <c r="C22" s="259"/>
      <c r="D22" s="259"/>
      <c r="E22" s="256">
        <f>+'No-Fund Warrant-1'!E16</f>
        <v>0</v>
      </c>
    </row>
    <row r="23" spans="1:5">
      <c r="A23" s="255" t="s">
        <v>375</v>
      </c>
      <c r="B23" s="229">
        <v>96</v>
      </c>
      <c r="C23" s="259"/>
      <c r="D23" s="259"/>
      <c r="E23" s="256">
        <f>+'No-Fund Warrant-1'!E31-'No-Fund Warrant-1'!E16</f>
        <v>0</v>
      </c>
    </row>
    <row r="24" spans="1:5">
      <c r="A24" s="255" t="s">
        <v>197</v>
      </c>
      <c r="B24" s="229">
        <v>97</v>
      </c>
      <c r="C24" s="259"/>
      <c r="D24" s="259"/>
      <c r="E24" s="249">
        <f>E23*0.5</f>
        <v>0</v>
      </c>
    </row>
    <row r="25" spans="1:5">
      <c r="A25" s="232"/>
      <c r="B25" s="225"/>
      <c r="C25" s="259"/>
      <c r="D25" s="259"/>
      <c r="E25" s="251"/>
    </row>
    <row r="26" spans="1:5">
      <c r="A26" s="239" t="s">
        <v>195</v>
      </c>
      <c r="B26" s="227">
        <v>98</v>
      </c>
      <c r="C26" s="259"/>
      <c r="D26" s="259"/>
      <c r="E26" s="245">
        <f>SUM(E21:E24)</f>
        <v>0</v>
      </c>
    </row>
    <row r="27" spans="1:5">
      <c r="A27" s="243"/>
      <c r="B27" s="225"/>
      <c r="C27" s="259"/>
      <c r="D27" s="259"/>
      <c r="E27" s="251"/>
    </row>
    <row r="28" spans="1:5">
      <c r="A28" s="239" t="s">
        <v>71</v>
      </c>
      <c r="B28" s="227">
        <v>99</v>
      </c>
      <c r="C28" s="259"/>
      <c r="D28" s="259"/>
      <c r="E28" s="245">
        <f>E17</f>
        <v>0</v>
      </c>
    </row>
    <row r="29" spans="1:5">
      <c r="A29" s="255" t="s">
        <v>198</v>
      </c>
      <c r="B29" s="229">
        <v>100</v>
      </c>
      <c r="C29" s="259"/>
      <c r="D29" s="259"/>
      <c r="E29" s="249">
        <f>E28*0.5</f>
        <v>0</v>
      </c>
    </row>
    <row r="30" spans="1:5">
      <c r="A30" s="255" t="s">
        <v>73</v>
      </c>
      <c r="B30" s="229">
        <v>101</v>
      </c>
      <c r="C30" s="259"/>
      <c r="D30" s="259"/>
      <c r="E30" s="256">
        <f>E28+E29</f>
        <v>0</v>
      </c>
    </row>
    <row r="31" spans="1:5">
      <c r="A31" s="255" t="s">
        <v>155</v>
      </c>
      <c r="B31" s="229">
        <v>102</v>
      </c>
      <c r="C31" s="223"/>
      <c r="D31" s="223"/>
      <c r="E31" s="40">
        <f>+E30-E26</f>
        <v>0</v>
      </c>
    </row>
    <row r="32" spans="1:5">
      <c r="A32" s="255" t="s">
        <v>156</v>
      </c>
      <c r="B32" s="229">
        <v>103</v>
      </c>
      <c r="C32" s="265">
        <f>+'F112-2'!B38</f>
        <v>0</v>
      </c>
      <c r="D32" s="223"/>
      <c r="E32" s="39">
        <f>+E33-E31</f>
        <v>0</v>
      </c>
    </row>
    <row r="33" spans="1:5">
      <c r="A33" s="255" t="s">
        <v>157</v>
      </c>
      <c r="B33" s="229">
        <v>104</v>
      </c>
      <c r="C33" s="223"/>
      <c r="D33" s="223"/>
      <c r="E33" s="39">
        <f>+E31/(1-C32)</f>
        <v>0</v>
      </c>
    </row>
    <row r="34" spans="1:5">
      <c r="A34" s="266"/>
      <c r="B34" s="264"/>
      <c r="C34" s="223"/>
      <c r="D34" s="223"/>
      <c r="E34" s="38"/>
    </row>
    <row r="35" spans="1:5">
      <c r="A35" s="266"/>
      <c r="B35" s="264"/>
      <c r="C35" s="223"/>
      <c r="D35" s="223"/>
      <c r="E35" s="38"/>
    </row>
    <row r="36" spans="1:5">
      <c r="A36" s="266"/>
      <c r="B36" s="264"/>
      <c r="C36" s="223"/>
      <c r="D36" s="223"/>
      <c r="E36" s="38"/>
    </row>
    <row r="37" spans="1:5">
      <c r="A37" s="266"/>
      <c r="B37" s="264"/>
      <c r="C37" s="223"/>
      <c r="D37" s="223"/>
      <c r="E37" s="38"/>
    </row>
    <row r="38" spans="1:5">
      <c r="A38" s="266"/>
      <c r="B38" s="264"/>
      <c r="C38" s="223"/>
      <c r="D38" s="223"/>
      <c r="E38" s="38"/>
    </row>
    <row r="39" spans="1:5">
      <c r="A39" s="266"/>
      <c r="B39" s="264"/>
      <c r="C39" s="223"/>
      <c r="D39" s="223"/>
      <c r="E39" s="38"/>
    </row>
    <row r="40" spans="1:5">
      <c r="A40" s="266"/>
      <c r="B40" s="264"/>
      <c r="C40" s="223"/>
      <c r="D40" s="223"/>
      <c r="E40" s="38"/>
    </row>
    <row r="41" spans="1:5">
      <c r="A41" s="266"/>
      <c r="B41" s="264"/>
      <c r="C41" s="223"/>
      <c r="D41" s="223"/>
      <c r="E41" s="38"/>
    </row>
    <row r="42" spans="1:5">
      <c r="A42" s="266"/>
      <c r="B42" s="264"/>
      <c r="C42" s="223"/>
      <c r="D42" s="223"/>
      <c r="E42" s="38"/>
    </row>
    <row r="43" spans="1:5">
      <c r="A43" s="266"/>
      <c r="B43" s="264"/>
      <c r="C43" s="223"/>
      <c r="D43" s="223"/>
      <c r="E43" s="38"/>
    </row>
    <row r="44" spans="1:5">
      <c r="A44" s="266"/>
      <c r="B44" s="264"/>
      <c r="C44" s="223"/>
      <c r="D44" s="223"/>
      <c r="E44" s="38"/>
    </row>
    <row r="45" spans="1:5">
      <c r="A45" s="266"/>
      <c r="B45" s="264"/>
      <c r="C45" s="223"/>
      <c r="D45" s="223"/>
      <c r="E45" s="38"/>
    </row>
    <row r="46" spans="1:5">
      <c r="A46" s="266"/>
      <c r="B46" s="264"/>
      <c r="C46" s="223"/>
      <c r="D46" s="223"/>
      <c r="E46" s="38"/>
    </row>
    <row r="47" spans="1:5">
      <c r="A47" s="266"/>
      <c r="B47" s="264"/>
      <c r="C47" s="223"/>
      <c r="D47" s="223"/>
      <c r="E47" s="38"/>
    </row>
    <row r="48" spans="1:5">
      <c r="A48" s="266"/>
      <c r="B48" s="264"/>
      <c r="C48" s="223"/>
      <c r="D48" s="223"/>
      <c r="E48" s="38"/>
    </row>
    <row r="49" spans="1:5">
      <c r="A49" s="266"/>
      <c r="B49" s="264"/>
      <c r="C49" s="223"/>
      <c r="D49" s="223"/>
      <c r="E49" s="38"/>
    </row>
    <row r="50" spans="1:5">
      <c r="A50" s="266"/>
      <c r="B50" s="264"/>
      <c r="C50" s="223"/>
      <c r="D50" s="223"/>
      <c r="E50" s="38"/>
    </row>
    <row r="51" spans="1:5">
      <c r="A51" s="154" t="s">
        <v>343</v>
      </c>
      <c r="B51" s="155"/>
      <c r="C51" s="156"/>
      <c r="D51" s="155"/>
      <c r="E51" s="1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50"/>
  <sheetViews>
    <sheetView zoomScale="90" zoomScaleNormal="90" workbookViewId="0"/>
  </sheetViews>
  <sheetFormatPr defaultColWidth="9" defaultRowHeight="15.75"/>
  <cols>
    <col min="1" max="1" width="52.625" style="68" customWidth="1"/>
    <col min="2" max="2" width="4.625" style="68" customWidth="1"/>
    <col min="3" max="5" width="13.625" style="68" customWidth="1"/>
    <col min="6" max="16384" width="9" style="68"/>
  </cols>
  <sheetData>
    <row r="1" spans="1:5">
      <c r="A1" s="613"/>
      <c r="B1" s="223"/>
      <c r="C1" s="223"/>
      <c r="D1" s="223"/>
      <c r="E1" s="224" t="s">
        <v>1</v>
      </c>
    </row>
    <row r="2" spans="1:5">
      <c r="A2" s="223"/>
      <c r="B2" s="223"/>
      <c r="C2" s="223"/>
      <c r="D2" s="223"/>
      <c r="E2" s="224" t="s">
        <v>390</v>
      </c>
    </row>
    <row r="3" spans="1:5">
      <c r="A3" s="223" t="s">
        <v>2</v>
      </c>
      <c r="B3" s="223"/>
      <c r="C3" s="223"/>
      <c r="D3" s="223"/>
      <c r="E3" s="3" t="str">
        <f>+'Gen-1'!$E$2</f>
        <v>2012-2013</v>
      </c>
    </row>
    <row r="4" spans="1:5">
      <c r="A4" s="331"/>
      <c r="B4" s="223"/>
      <c r="C4" s="323"/>
      <c r="D4" s="323"/>
      <c r="E4" s="323"/>
    </row>
    <row r="5" spans="1:5">
      <c r="A5" s="232"/>
      <c r="B5" s="225"/>
      <c r="C5" s="18" t="str">
        <f>+'Gen-1'!$C$3</f>
        <v>2010-2011</v>
      </c>
      <c r="D5" s="8" t="str">
        <f>+'Gen-1'!$D$3</f>
        <v>2011-2012</v>
      </c>
      <c r="E5" s="335" t="str">
        <f>+'Gen-1'!$E$3</f>
        <v>2012-2013</v>
      </c>
    </row>
    <row r="6" spans="1:5">
      <c r="A6" s="234"/>
      <c r="B6" s="226"/>
      <c r="C6" s="18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332" t="s">
        <v>201</v>
      </c>
      <c r="B7" s="227" t="s">
        <v>18</v>
      </c>
      <c r="C7" s="18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28" t="s">
        <v>75</v>
      </c>
      <c r="B8" s="229">
        <v>3</v>
      </c>
      <c r="C8" s="249"/>
      <c r="D8" s="256">
        <f>C32</f>
        <v>0</v>
      </c>
      <c r="E8" s="256">
        <f>D32</f>
        <v>0</v>
      </c>
    </row>
    <row r="9" spans="1:5">
      <c r="A9" s="234" t="s">
        <v>20</v>
      </c>
      <c r="B9" s="226"/>
      <c r="C9" s="247"/>
      <c r="D9" s="247"/>
      <c r="E9" s="247"/>
    </row>
    <row r="10" spans="1:5">
      <c r="A10" s="232" t="s">
        <v>33</v>
      </c>
      <c r="B10" s="225"/>
      <c r="C10" s="259"/>
      <c r="D10" s="251"/>
      <c r="E10" s="251"/>
    </row>
    <row r="11" spans="1:5">
      <c r="A11" s="234" t="s">
        <v>40</v>
      </c>
      <c r="B11" s="229">
        <v>36</v>
      </c>
      <c r="C11" s="249"/>
      <c r="D11" s="249"/>
      <c r="E11" s="249"/>
    </row>
    <row r="12" spans="1:5">
      <c r="A12" s="239" t="s">
        <v>41</v>
      </c>
      <c r="B12" s="229">
        <v>39</v>
      </c>
      <c r="C12" s="256">
        <f>SUM(C11:C11)</f>
        <v>0</v>
      </c>
      <c r="D12" s="256">
        <f>SUM(D11:D11)</f>
        <v>0</v>
      </c>
      <c r="E12" s="256">
        <f>SUM(E11:E11)</f>
        <v>0</v>
      </c>
    </row>
    <row r="13" spans="1:5">
      <c r="A13" s="232" t="s">
        <v>42</v>
      </c>
      <c r="B13" s="225"/>
      <c r="C13" s="259"/>
      <c r="D13" s="251"/>
      <c r="E13" s="251"/>
    </row>
    <row r="14" spans="1:5">
      <c r="A14" s="234" t="s">
        <v>43</v>
      </c>
      <c r="B14" s="227">
        <v>40</v>
      </c>
      <c r="C14" s="260"/>
      <c r="D14" s="248"/>
      <c r="E14" s="248"/>
    </row>
    <row r="15" spans="1:5">
      <c r="A15" s="234" t="s">
        <v>44</v>
      </c>
      <c r="B15" s="229">
        <v>41</v>
      </c>
      <c r="C15" s="249"/>
      <c r="D15" s="249"/>
      <c r="E15" s="249"/>
    </row>
    <row r="16" spans="1:5">
      <c r="A16" s="234" t="s">
        <v>381</v>
      </c>
      <c r="B16" s="229">
        <v>42</v>
      </c>
      <c r="C16" s="249"/>
      <c r="D16" s="249"/>
      <c r="E16" s="249"/>
    </row>
    <row r="17" spans="1:5">
      <c r="A17" s="234" t="s">
        <v>46</v>
      </c>
      <c r="B17" s="229">
        <v>43</v>
      </c>
      <c r="C17" s="249"/>
      <c r="D17" s="249"/>
      <c r="E17" s="333" t="s">
        <v>112</v>
      </c>
    </row>
    <row r="18" spans="1:5">
      <c r="A18" s="239" t="s">
        <v>47</v>
      </c>
      <c r="B18" s="229">
        <v>49</v>
      </c>
      <c r="C18" s="256">
        <f>SUM(C14:C17)</f>
        <v>0</v>
      </c>
      <c r="D18" s="256">
        <f>SUM(D14:D17)</f>
        <v>0</v>
      </c>
      <c r="E18" s="256">
        <f>SUM(E14:E17)</f>
        <v>0</v>
      </c>
    </row>
    <row r="19" spans="1:5">
      <c r="A19" s="243" t="s">
        <v>48</v>
      </c>
      <c r="B19" s="225"/>
      <c r="C19" s="251"/>
      <c r="D19" s="251"/>
      <c r="E19" s="251"/>
    </row>
    <row r="20" spans="1:5">
      <c r="A20" s="239" t="s">
        <v>382</v>
      </c>
      <c r="B20" s="227">
        <v>60</v>
      </c>
      <c r="C20" s="245">
        <f>SUM(C18+C12)</f>
        <v>0</v>
      </c>
      <c r="D20" s="245">
        <f>SUM(D18+D12)</f>
        <v>0</v>
      </c>
      <c r="E20" s="245">
        <f>SUM(E18+E12)</f>
        <v>0</v>
      </c>
    </row>
    <row r="21" spans="1:5">
      <c r="A21" s="239" t="s">
        <v>49</v>
      </c>
      <c r="B21" s="227">
        <v>62</v>
      </c>
      <c r="C21" s="245">
        <f>SUM(C8+C20)</f>
        <v>0</v>
      </c>
      <c r="D21" s="245">
        <f>SUM(D8+D20)</f>
        <v>0</v>
      </c>
      <c r="E21" s="245">
        <f>SUM(E8+E20)</f>
        <v>0</v>
      </c>
    </row>
    <row r="22" spans="1:5">
      <c r="A22" s="232"/>
      <c r="B22" s="232"/>
      <c r="C22" s="251"/>
      <c r="D22" s="251"/>
      <c r="E22" s="251"/>
    </row>
    <row r="23" spans="1:5">
      <c r="A23" s="234" t="s">
        <v>52</v>
      </c>
      <c r="B23" s="234"/>
      <c r="C23" s="247"/>
      <c r="D23" s="247"/>
      <c r="E23" s="247"/>
    </row>
    <row r="24" spans="1:5">
      <c r="A24" s="234" t="s">
        <v>188</v>
      </c>
      <c r="B24" s="229">
        <v>72</v>
      </c>
      <c r="C24" s="249"/>
      <c r="D24" s="249"/>
      <c r="E24" s="249"/>
    </row>
    <row r="25" spans="1:5">
      <c r="A25" s="234" t="s">
        <v>189</v>
      </c>
      <c r="B25" s="229">
        <v>73</v>
      </c>
      <c r="C25" s="249"/>
      <c r="D25" s="249"/>
      <c r="E25" s="249"/>
    </row>
    <row r="26" spans="1:5">
      <c r="A26" s="234" t="s">
        <v>190</v>
      </c>
      <c r="B26" s="229">
        <v>74</v>
      </c>
      <c r="C26" s="249"/>
      <c r="D26" s="249"/>
      <c r="E26" s="249"/>
    </row>
    <row r="27" spans="1:5">
      <c r="A27" s="234" t="s">
        <v>191</v>
      </c>
      <c r="B27" s="229">
        <v>75</v>
      </c>
      <c r="C27" s="249"/>
      <c r="D27" s="249"/>
      <c r="E27" s="249"/>
    </row>
    <row r="28" spans="1:5">
      <c r="A28" s="239" t="s">
        <v>181</v>
      </c>
      <c r="B28" s="227">
        <v>79</v>
      </c>
      <c r="C28" s="245">
        <f>SUM(C24:C27)</f>
        <v>0</v>
      </c>
      <c r="D28" s="245">
        <f>SUM(D24:D27)</f>
        <v>0</v>
      </c>
      <c r="E28" s="245">
        <f>SUM(E24:E27)</f>
        <v>0</v>
      </c>
    </row>
    <row r="29" spans="1:5">
      <c r="A29" s="252" t="s">
        <v>183</v>
      </c>
      <c r="B29" s="227">
        <v>89</v>
      </c>
      <c r="C29" s="245"/>
      <c r="D29" s="245"/>
      <c r="E29" s="245"/>
    </row>
    <row r="30" spans="1:5">
      <c r="A30" s="239" t="s">
        <v>383</v>
      </c>
      <c r="B30" s="227">
        <v>90</v>
      </c>
      <c r="C30" s="245">
        <f>SUM(C28+C29)</f>
        <v>0</v>
      </c>
      <c r="D30" s="245">
        <f>SUM(D28+D29)</f>
        <v>0</v>
      </c>
      <c r="E30" s="245">
        <f>SUM(E28+E29)</f>
        <v>0</v>
      </c>
    </row>
    <row r="31" spans="1:5">
      <c r="A31" s="232"/>
      <c r="B31" s="225"/>
      <c r="C31" s="251"/>
      <c r="D31" s="251"/>
      <c r="E31" s="253"/>
    </row>
    <row r="32" spans="1:5">
      <c r="A32" s="239" t="s">
        <v>193</v>
      </c>
      <c r="B32" s="227">
        <v>93</v>
      </c>
      <c r="C32" s="245">
        <f>SUM(C21-C30)</f>
        <v>0</v>
      </c>
      <c r="D32" s="245">
        <f>SUM(D21-D30)</f>
        <v>0</v>
      </c>
      <c r="E32" s="245">
        <f>SUM(E21-E30)</f>
        <v>0</v>
      </c>
    </row>
    <row r="33" spans="1:5">
      <c r="A33" s="263"/>
      <c r="B33" s="264"/>
      <c r="C33" s="258"/>
      <c r="D33" s="258"/>
      <c r="E33" s="258"/>
    </row>
    <row r="34" spans="1:5">
      <c r="A34" s="263"/>
      <c r="B34" s="264"/>
      <c r="C34" s="258"/>
      <c r="D34" s="258"/>
      <c r="E34" s="258"/>
    </row>
    <row r="35" spans="1:5">
      <c r="A35" s="263"/>
      <c r="B35" s="264"/>
      <c r="C35" s="258"/>
      <c r="D35" s="258"/>
      <c r="E35" s="258"/>
    </row>
    <row r="36" spans="1:5">
      <c r="A36" s="263"/>
      <c r="B36" s="264"/>
      <c r="C36" s="258"/>
      <c r="D36" s="258"/>
      <c r="E36" s="258"/>
    </row>
    <row r="37" spans="1:5">
      <c r="A37" s="263"/>
      <c r="B37" s="264"/>
      <c r="C37" s="258"/>
      <c r="D37" s="258"/>
      <c r="E37" s="258"/>
    </row>
    <row r="38" spans="1:5">
      <c r="A38" s="263"/>
      <c r="B38" s="264"/>
      <c r="C38" s="258"/>
      <c r="D38" s="258"/>
      <c r="E38" s="258"/>
    </row>
    <row r="39" spans="1:5">
      <c r="A39" s="263"/>
      <c r="B39" s="264"/>
      <c r="C39" s="258"/>
      <c r="D39" s="258"/>
      <c r="E39" s="258"/>
    </row>
    <row r="40" spans="1:5">
      <c r="A40" s="263"/>
      <c r="B40" s="264"/>
      <c r="C40" s="258"/>
      <c r="D40" s="258"/>
      <c r="E40" s="258"/>
    </row>
    <row r="41" spans="1:5">
      <c r="A41" s="263"/>
      <c r="B41" s="264"/>
      <c r="C41" s="258"/>
      <c r="D41" s="258"/>
      <c r="E41" s="258"/>
    </row>
    <row r="42" spans="1:5">
      <c r="A42" s="263"/>
      <c r="B42" s="264"/>
      <c r="C42" s="258"/>
      <c r="D42" s="258"/>
      <c r="E42" s="258"/>
    </row>
    <row r="43" spans="1:5">
      <c r="A43" s="263"/>
      <c r="B43" s="264"/>
      <c r="C43" s="258"/>
      <c r="D43" s="258"/>
      <c r="E43" s="258"/>
    </row>
    <row r="44" spans="1:5">
      <c r="A44" s="263"/>
      <c r="B44" s="264"/>
      <c r="C44" s="258"/>
      <c r="D44" s="258"/>
      <c r="E44" s="258"/>
    </row>
    <row r="45" spans="1:5">
      <c r="A45" s="263"/>
      <c r="B45" s="264"/>
      <c r="C45" s="258"/>
      <c r="D45" s="258"/>
      <c r="E45" s="258"/>
    </row>
    <row r="46" spans="1:5">
      <c r="A46" s="263"/>
      <c r="B46" s="264"/>
      <c r="C46" s="258"/>
      <c r="D46" s="258"/>
      <c r="E46" s="258"/>
    </row>
    <row r="47" spans="1:5">
      <c r="A47" s="263"/>
      <c r="B47" s="264"/>
      <c r="C47" s="258"/>
      <c r="D47" s="258"/>
      <c r="E47" s="258"/>
    </row>
    <row r="48" spans="1:5">
      <c r="A48" s="263"/>
      <c r="B48" s="264"/>
      <c r="C48" s="258"/>
      <c r="D48" s="258"/>
      <c r="E48" s="258"/>
    </row>
    <row r="49" spans="1:5">
      <c r="A49" s="263"/>
      <c r="B49" s="264"/>
      <c r="C49" s="258"/>
      <c r="D49" s="258"/>
      <c r="E49" s="258"/>
    </row>
    <row r="50" spans="1:5">
      <c r="A50" s="622" t="s">
        <v>343</v>
      </c>
      <c r="B50" s="622"/>
      <c r="C50" s="622"/>
      <c r="D50" s="622"/>
      <c r="E50" s="622"/>
    </row>
  </sheetData>
  <mergeCells count="1">
    <mergeCell ref="A50:E50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51"/>
  <sheetViews>
    <sheetView zoomScale="90" zoomScaleNormal="90" workbookViewId="0"/>
  </sheetViews>
  <sheetFormatPr defaultColWidth="9" defaultRowHeight="15.75"/>
  <cols>
    <col min="1" max="1" width="22.875" style="2" customWidth="1"/>
    <col min="2" max="2" width="12.875" style="2" customWidth="1"/>
    <col min="3" max="3" width="7.125" style="356" bestFit="1" customWidth="1"/>
    <col min="4" max="4" width="12.875" style="2" customWidth="1"/>
    <col min="5" max="5" width="7.875" style="356" customWidth="1"/>
    <col min="6" max="7" width="12.875" style="2" customWidth="1"/>
    <col min="8" max="8" width="7.25" style="356" customWidth="1"/>
    <col min="9" max="16384" width="9" style="2"/>
  </cols>
  <sheetData>
    <row r="1" spans="1:9">
      <c r="A1" s="398" t="s">
        <v>391</v>
      </c>
      <c r="B1" s="398"/>
      <c r="C1" s="399"/>
      <c r="D1" s="398"/>
      <c r="E1" s="399"/>
      <c r="F1" s="398"/>
      <c r="G1" s="398"/>
      <c r="H1" s="400" t="s">
        <v>1</v>
      </c>
      <c r="I1" s="398"/>
    </row>
    <row r="2" spans="1:9">
      <c r="A2" s="627" t="s">
        <v>78</v>
      </c>
      <c r="B2" s="627"/>
      <c r="C2" s="627"/>
      <c r="D2" s="627"/>
      <c r="E2" s="627"/>
      <c r="F2" s="627"/>
      <c r="G2" s="627"/>
      <c r="H2" s="627"/>
      <c r="I2" s="398"/>
    </row>
    <row r="3" spans="1:9">
      <c r="A3" s="627" t="s">
        <v>435</v>
      </c>
      <c r="B3" s="627"/>
      <c r="C3" s="627"/>
      <c r="D3" s="627"/>
      <c r="E3" s="627"/>
      <c r="F3" s="627"/>
      <c r="G3" s="627"/>
      <c r="H3" s="627"/>
      <c r="I3" s="398"/>
    </row>
    <row r="4" spans="1:9" ht="9" customHeight="1">
      <c r="A4" s="398"/>
      <c r="B4" s="398"/>
      <c r="C4" s="399"/>
      <c r="D4" s="398"/>
      <c r="E4" s="399"/>
      <c r="F4" s="398"/>
      <c r="G4" s="398"/>
      <c r="H4" s="399"/>
      <c r="I4" s="398"/>
    </row>
    <row r="5" spans="1:9">
      <c r="A5" s="623" t="s">
        <v>460</v>
      </c>
      <c r="B5" s="623"/>
      <c r="C5" s="623"/>
      <c r="D5" s="623"/>
      <c r="E5" s="623"/>
      <c r="F5" s="623"/>
      <c r="G5" s="623"/>
      <c r="H5" s="623"/>
      <c r="I5" s="398"/>
    </row>
    <row r="6" spans="1:9">
      <c r="A6" s="623" t="s">
        <v>462</v>
      </c>
      <c r="B6" s="623"/>
      <c r="C6" s="623"/>
      <c r="D6" s="623"/>
      <c r="E6" s="623"/>
      <c r="F6" s="623"/>
      <c r="G6" s="623"/>
      <c r="H6" s="623"/>
      <c r="I6" s="398"/>
    </row>
    <row r="7" spans="1:9">
      <c r="A7" s="623" t="s">
        <v>344</v>
      </c>
      <c r="B7" s="623"/>
      <c r="C7" s="623"/>
      <c r="D7" s="623"/>
      <c r="E7" s="623"/>
      <c r="F7" s="623"/>
      <c r="G7" s="623"/>
      <c r="H7" s="623"/>
      <c r="I7" s="398"/>
    </row>
    <row r="8" spans="1:9">
      <c r="A8" s="623" t="s">
        <v>461</v>
      </c>
      <c r="B8" s="623"/>
      <c r="C8" s="623"/>
      <c r="D8" s="623"/>
      <c r="E8" s="623"/>
      <c r="F8" s="623"/>
      <c r="G8" s="623"/>
      <c r="H8" s="623"/>
      <c r="I8" s="398"/>
    </row>
    <row r="9" spans="1:9">
      <c r="A9" s="623" t="s">
        <v>141</v>
      </c>
      <c r="B9" s="623"/>
      <c r="C9" s="623"/>
      <c r="D9" s="623"/>
      <c r="E9" s="623"/>
      <c r="F9" s="623"/>
      <c r="G9" s="623"/>
      <c r="H9" s="623"/>
      <c r="I9" s="398"/>
    </row>
    <row r="10" spans="1:9" ht="6.75" customHeight="1">
      <c r="A10" s="401"/>
      <c r="B10" s="401"/>
      <c r="C10" s="402"/>
      <c r="D10" s="401"/>
      <c r="E10" s="402"/>
      <c r="F10" s="401"/>
      <c r="G10" s="401"/>
      <c r="H10" s="402"/>
      <c r="I10" s="398"/>
    </row>
    <row r="11" spans="1:9">
      <c r="A11" s="632" t="s">
        <v>79</v>
      </c>
      <c r="B11" s="632"/>
      <c r="C11" s="632"/>
      <c r="D11" s="632"/>
      <c r="E11" s="632"/>
      <c r="F11" s="632"/>
      <c r="G11" s="632"/>
      <c r="H11" s="632"/>
      <c r="I11" s="398"/>
    </row>
    <row r="12" spans="1:9">
      <c r="A12" s="620" t="s">
        <v>436</v>
      </c>
      <c r="B12" s="620"/>
      <c r="C12" s="620"/>
      <c r="D12" s="620"/>
      <c r="E12" s="620"/>
      <c r="F12" s="620"/>
      <c r="G12" s="620"/>
      <c r="H12" s="620"/>
      <c r="I12" s="398"/>
    </row>
    <row r="13" spans="1:9">
      <c r="A13" s="620" t="s">
        <v>437</v>
      </c>
      <c r="B13" s="620"/>
      <c r="C13" s="620"/>
      <c r="D13" s="620"/>
      <c r="E13" s="620"/>
      <c r="F13" s="620"/>
      <c r="G13" s="620"/>
      <c r="H13" s="620"/>
      <c r="I13" s="398"/>
    </row>
    <row r="14" spans="1:9">
      <c r="A14" s="620" t="s">
        <v>80</v>
      </c>
      <c r="B14" s="620"/>
      <c r="C14" s="620"/>
      <c r="D14" s="620"/>
      <c r="E14" s="620"/>
      <c r="F14" s="620"/>
      <c r="G14" s="620"/>
      <c r="H14" s="620"/>
      <c r="I14" s="398"/>
    </row>
    <row r="15" spans="1:9" ht="8.25" customHeight="1">
      <c r="A15" s="398"/>
      <c r="B15" s="398"/>
      <c r="C15" s="399"/>
      <c r="D15" s="398"/>
      <c r="E15" s="399"/>
      <c r="F15" s="398"/>
      <c r="G15" s="398"/>
      <c r="H15" s="399"/>
      <c r="I15" s="398"/>
    </row>
    <row r="16" spans="1:9">
      <c r="A16" s="398"/>
      <c r="B16" s="628" t="s">
        <v>367</v>
      </c>
      <c r="C16" s="629"/>
      <c r="D16" s="628" t="s">
        <v>393</v>
      </c>
      <c r="E16" s="629"/>
      <c r="F16" s="628" t="s">
        <v>438</v>
      </c>
      <c r="G16" s="630"/>
      <c r="H16" s="629"/>
      <c r="I16" s="398"/>
    </row>
    <row r="17" spans="1:9">
      <c r="A17" s="398"/>
      <c r="B17" s="403" t="s">
        <v>3</v>
      </c>
      <c r="C17" s="404" t="s">
        <v>3</v>
      </c>
      <c r="D17" s="405" t="s">
        <v>3</v>
      </c>
      <c r="E17" s="359" t="s">
        <v>81</v>
      </c>
      <c r="F17" s="406" t="s">
        <v>365</v>
      </c>
      <c r="G17" s="405" t="s">
        <v>11</v>
      </c>
      <c r="H17" s="359" t="s">
        <v>82</v>
      </c>
      <c r="I17" s="398"/>
    </row>
    <row r="18" spans="1:9">
      <c r="A18" s="398"/>
      <c r="B18" s="403" t="s">
        <v>83</v>
      </c>
      <c r="C18" s="404" t="s">
        <v>84</v>
      </c>
      <c r="D18" s="407" t="s">
        <v>83</v>
      </c>
      <c r="E18" s="404" t="s">
        <v>5</v>
      </c>
      <c r="F18" s="401" t="s">
        <v>83</v>
      </c>
      <c r="G18" s="407" t="s">
        <v>439</v>
      </c>
      <c r="H18" s="404" t="s">
        <v>5</v>
      </c>
      <c r="I18" s="398"/>
    </row>
    <row r="19" spans="1:9">
      <c r="A19" s="398"/>
      <c r="B19" s="403" t="s">
        <v>9</v>
      </c>
      <c r="C19" s="404" t="s">
        <v>85</v>
      </c>
      <c r="D19" s="407" t="s">
        <v>9</v>
      </c>
      <c r="E19" s="404" t="s">
        <v>85</v>
      </c>
      <c r="F19" s="401" t="s">
        <v>9</v>
      </c>
      <c r="G19" s="407" t="s">
        <v>8</v>
      </c>
      <c r="H19" s="404" t="s">
        <v>85</v>
      </c>
      <c r="I19" s="398"/>
    </row>
    <row r="20" spans="1:9">
      <c r="A20" s="408" t="s">
        <v>368</v>
      </c>
      <c r="B20" s="409"/>
      <c r="C20" s="410"/>
      <c r="D20" s="408"/>
      <c r="E20" s="410"/>
      <c r="F20" s="411"/>
      <c r="G20" s="408"/>
      <c r="H20" s="410"/>
      <c r="I20" s="398"/>
    </row>
    <row r="21" spans="1:9">
      <c r="A21" s="30" t="s">
        <v>86</v>
      </c>
      <c r="B21" s="412">
        <f>+'Gen-2'!C25</f>
        <v>8226779</v>
      </c>
      <c r="C21" s="413">
        <v>35.207999999999998</v>
      </c>
      <c r="D21" s="30">
        <f>+'Gen-2'!D25</f>
        <v>8073244</v>
      </c>
      <c r="E21" s="413">
        <v>40.709000000000003</v>
      </c>
      <c r="F21" s="414">
        <f>+'Gen-2'!E25</f>
        <v>8964000</v>
      </c>
      <c r="G21" s="30">
        <f>+'Gen-2'!E42</f>
        <v>3801985.8962759972</v>
      </c>
      <c r="H21" s="358">
        <f>+G21/F$36*1000</f>
        <v>40.708999389169982</v>
      </c>
      <c r="I21" s="398"/>
    </row>
    <row r="22" spans="1:9">
      <c r="A22" s="25" t="s">
        <v>397</v>
      </c>
      <c r="B22" s="415">
        <f>+'PTE-2'!C27</f>
        <v>0</v>
      </c>
      <c r="C22" s="362"/>
      <c r="D22" s="25">
        <f>+'PTE-2'!D27</f>
        <v>0</v>
      </c>
      <c r="E22" s="362"/>
      <c r="F22" s="26">
        <f>+'PTE-2'!E27</f>
        <v>0</v>
      </c>
      <c r="G22" s="395">
        <v>0</v>
      </c>
      <c r="H22" s="357" t="s">
        <v>459</v>
      </c>
      <c r="I22" s="398"/>
    </row>
    <row r="23" spans="1:9">
      <c r="A23" s="25" t="s">
        <v>87</v>
      </c>
      <c r="B23" s="415">
        <f>+'ABE-2'!C24</f>
        <v>208779</v>
      </c>
      <c r="C23" s="362"/>
      <c r="D23" s="26">
        <f>+'ABE-2'!D24</f>
        <v>198452</v>
      </c>
      <c r="E23" s="362"/>
      <c r="F23" s="26">
        <f>+'ABE-2'!E24</f>
        <v>198000</v>
      </c>
      <c r="G23" s="396">
        <f>+'ABE-2'!E41</f>
        <v>7.0000000006984919E-2</v>
      </c>
      <c r="H23" s="357" t="s">
        <v>459</v>
      </c>
      <c r="I23" s="398"/>
    </row>
    <row r="24" spans="1:9">
      <c r="A24" s="25" t="s">
        <v>341</v>
      </c>
      <c r="B24" s="415">
        <f>+'AdSupp-2'!C28</f>
        <v>6016</v>
      </c>
      <c r="C24" s="357" t="s">
        <v>114</v>
      </c>
      <c r="D24" s="26">
        <f>+'AdSupp-2'!D28</f>
        <v>1074</v>
      </c>
      <c r="E24" s="357" t="s">
        <v>114</v>
      </c>
      <c r="F24" s="26">
        <f>+'AdSupp-2'!E28</f>
        <v>7000</v>
      </c>
      <c r="G24" s="395">
        <v>0</v>
      </c>
      <c r="H24" s="357" t="s">
        <v>459</v>
      </c>
      <c r="I24" s="398"/>
    </row>
    <row r="25" spans="1:9">
      <c r="A25" s="25" t="s">
        <v>88</v>
      </c>
      <c r="B25" s="416">
        <f>+'MotorCyc-2'!C28</f>
        <v>0</v>
      </c>
      <c r="C25" s="357" t="s">
        <v>114</v>
      </c>
      <c r="D25" s="25">
        <f>+'MotorCyc-2'!D28</f>
        <v>0</v>
      </c>
      <c r="E25" s="357" t="s">
        <v>114</v>
      </c>
      <c r="F25" s="25">
        <f>+'MotorCyc-2'!E28</f>
        <v>0</v>
      </c>
      <c r="G25" s="395">
        <v>0</v>
      </c>
      <c r="H25" s="357" t="s">
        <v>459</v>
      </c>
      <c r="I25" s="398"/>
    </row>
    <row r="26" spans="1:9">
      <c r="A26" s="25" t="s">
        <v>342</v>
      </c>
      <c r="B26" s="416">
        <f>+'Truck-2'!C28</f>
        <v>0</v>
      </c>
      <c r="C26" s="357" t="s">
        <v>114</v>
      </c>
      <c r="D26" s="25">
        <f>+'Truck-2'!D28</f>
        <v>0</v>
      </c>
      <c r="E26" s="357" t="s">
        <v>114</v>
      </c>
      <c r="F26" s="25">
        <f>+'Truck-2'!E28</f>
        <v>0</v>
      </c>
      <c r="G26" s="395">
        <v>0</v>
      </c>
      <c r="H26" s="357" t="s">
        <v>459</v>
      </c>
      <c r="I26" s="398"/>
    </row>
    <row r="27" spans="1:9">
      <c r="A27" s="25" t="s">
        <v>89</v>
      </c>
      <c r="B27" s="416">
        <f>+Auxillary!C33</f>
        <v>2149168</v>
      </c>
      <c r="C27" s="357" t="s">
        <v>114</v>
      </c>
      <c r="D27" s="25">
        <f>+Auxillary!D33</f>
        <v>1900718</v>
      </c>
      <c r="E27" s="357" t="s">
        <v>114</v>
      </c>
      <c r="F27" s="25">
        <f>+Auxillary!J33</f>
        <v>1800000</v>
      </c>
      <c r="G27" s="395">
        <v>0</v>
      </c>
      <c r="H27" s="357" t="s">
        <v>459</v>
      </c>
      <c r="I27" s="398"/>
    </row>
    <row r="28" spans="1:9">
      <c r="A28" s="27" t="s">
        <v>90</v>
      </c>
      <c r="B28" s="417"/>
      <c r="C28" s="357" t="s">
        <v>114</v>
      </c>
      <c r="D28" s="27"/>
      <c r="E28" s="357" t="s">
        <v>114</v>
      </c>
      <c r="F28" s="28"/>
      <c r="G28" s="395">
        <v>0</v>
      </c>
      <c r="H28" s="357" t="s">
        <v>459</v>
      </c>
      <c r="I28" s="398"/>
    </row>
    <row r="29" spans="1:9">
      <c r="A29" s="25" t="s">
        <v>226</v>
      </c>
      <c r="B29" s="416">
        <f>+'Cap Out-2'!C20</f>
        <v>0</v>
      </c>
      <c r="C29" s="362"/>
      <c r="D29" s="25">
        <f>+'Cap Out-2'!D20</f>
        <v>0</v>
      </c>
      <c r="E29" s="362"/>
      <c r="F29" s="25">
        <f>+'Cap Out-2'!E20</f>
        <v>0</v>
      </c>
      <c r="G29" s="396">
        <f>+'Cap Out-2'!E36</f>
        <v>0</v>
      </c>
      <c r="H29" s="357" t="s">
        <v>459</v>
      </c>
      <c r="I29" s="398"/>
    </row>
    <row r="30" spans="1:9">
      <c r="A30" s="25" t="s">
        <v>91</v>
      </c>
      <c r="B30" s="416">
        <f>+'B &amp; I - 2'!C20</f>
        <v>0</v>
      </c>
      <c r="C30" s="362"/>
      <c r="D30" s="25">
        <f>+'B &amp; I - 2'!D20</f>
        <v>0</v>
      </c>
      <c r="E30" s="362"/>
      <c r="F30" s="25">
        <f>+'B &amp; I - 2'!E20</f>
        <v>0</v>
      </c>
      <c r="G30" s="396">
        <f>+'B &amp; I - 2'!E36</f>
        <v>0</v>
      </c>
      <c r="H30" s="357" t="s">
        <v>459</v>
      </c>
      <c r="I30" s="398"/>
    </row>
    <row r="31" spans="1:9">
      <c r="A31" s="25" t="s">
        <v>229</v>
      </c>
      <c r="B31" s="416">
        <f>+'Special Assess-2'!C20</f>
        <v>0</v>
      </c>
      <c r="C31" s="362"/>
      <c r="D31" s="25">
        <f>+'Special Assess-2'!D20</f>
        <v>0</v>
      </c>
      <c r="E31" s="362"/>
      <c r="F31" s="25">
        <f>+'Special Assess-2'!E20</f>
        <v>0</v>
      </c>
      <c r="G31" s="396">
        <f>+'Special Assess-2'!E36</f>
        <v>0</v>
      </c>
      <c r="H31" s="357" t="s">
        <v>459</v>
      </c>
      <c r="I31" s="398"/>
    </row>
    <row r="32" spans="1:9">
      <c r="A32" s="25" t="s">
        <v>92</v>
      </c>
      <c r="B32" s="416">
        <f>+'No-Fund Warrant-2'!C17</f>
        <v>0</v>
      </c>
      <c r="C32" s="362"/>
      <c r="D32" s="25">
        <f>+'No-Fund Warrant-2'!D17</f>
        <v>0</v>
      </c>
      <c r="E32" s="362"/>
      <c r="F32" s="25">
        <f>+'No-Fund Warrant-2'!E17</f>
        <v>0</v>
      </c>
      <c r="G32" s="396">
        <f>+'No-Fund Warrant-2'!E33</f>
        <v>0</v>
      </c>
      <c r="H32" s="357" t="s">
        <v>459</v>
      </c>
      <c r="I32" s="398"/>
    </row>
    <row r="33" spans="1:9" ht="16.5" thickBot="1">
      <c r="A33" s="418" t="s">
        <v>93</v>
      </c>
      <c r="B33" s="419">
        <f>+'Rev Bds'!C30</f>
        <v>0</v>
      </c>
      <c r="C33" s="359" t="s">
        <v>114</v>
      </c>
      <c r="D33" s="408">
        <f>+'Rev Bds'!D30</f>
        <v>0</v>
      </c>
      <c r="E33" s="359" t="s">
        <v>114</v>
      </c>
      <c r="F33" s="408">
        <f>+'Rev Bds'!E30</f>
        <v>0</v>
      </c>
      <c r="G33" s="397">
        <v>0</v>
      </c>
      <c r="H33" s="357" t="s">
        <v>459</v>
      </c>
      <c r="I33" s="398"/>
    </row>
    <row r="34" spans="1:9" ht="16.5" thickBot="1">
      <c r="A34" s="29" t="s">
        <v>94</v>
      </c>
      <c r="B34" s="420">
        <f>SUM(B21:B33)</f>
        <v>10590742</v>
      </c>
      <c r="C34" s="363">
        <f>SUM(C21:C33)</f>
        <v>35.207999999999998</v>
      </c>
      <c r="D34" s="29">
        <f>SUM(D21:D33)</f>
        <v>10173488</v>
      </c>
      <c r="E34" s="363">
        <f>SUM(E21:E33)</f>
        <v>40.709000000000003</v>
      </c>
      <c r="F34" s="29">
        <f>SUM(F21:F33)</f>
        <v>10969000</v>
      </c>
      <c r="G34" s="29"/>
      <c r="H34" s="360">
        <f>SUM(H21:H33)</f>
        <v>40.708999389169982</v>
      </c>
      <c r="I34" s="398"/>
    </row>
    <row r="35" spans="1:9">
      <c r="A35" s="421" t="s">
        <v>95</v>
      </c>
      <c r="B35" s="422">
        <v>3026047</v>
      </c>
      <c r="C35" s="361"/>
      <c r="D35" s="30">
        <v>3711322</v>
      </c>
      <c r="E35" s="358"/>
      <c r="F35" s="31"/>
      <c r="G35" s="30">
        <f>SUM(G21:G33)</f>
        <v>3801985.966275997</v>
      </c>
      <c r="H35" s="361"/>
      <c r="I35" s="398"/>
    </row>
    <row r="36" spans="1:9">
      <c r="A36" s="30" t="s">
        <v>96</v>
      </c>
      <c r="B36" s="423">
        <v>85947723</v>
      </c>
      <c r="C36" s="361"/>
      <c r="D36" s="424">
        <v>91166241</v>
      </c>
      <c r="E36" s="361"/>
      <c r="F36" s="424">
        <v>93394236</v>
      </c>
      <c r="G36" s="30"/>
      <c r="H36" s="358"/>
      <c r="I36" s="398"/>
    </row>
    <row r="37" spans="1:9">
      <c r="A37" s="398"/>
      <c r="B37" s="624" t="s">
        <v>97</v>
      </c>
      <c r="C37" s="625"/>
      <c r="D37" s="625"/>
      <c r="E37" s="625"/>
      <c r="F37" s="626"/>
      <c r="G37" s="398"/>
      <c r="H37" s="399"/>
      <c r="I37" s="398"/>
    </row>
    <row r="38" spans="1:9">
      <c r="A38" s="398"/>
      <c r="B38" s="425">
        <v>2010</v>
      </c>
      <c r="C38" s="426"/>
      <c r="D38" s="427">
        <f>+B38+1</f>
        <v>2011</v>
      </c>
      <c r="E38" s="426"/>
      <c r="F38" s="428">
        <f>+D38+1</f>
        <v>2012</v>
      </c>
      <c r="G38" s="398"/>
      <c r="H38" s="399"/>
      <c r="I38" s="398"/>
    </row>
    <row r="39" spans="1:9">
      <c r="A39" s="398" t="s">
        <v>98</v>
      </c>
      <c r="B39" s="429"/>
      <c r="C39" s="399"/>
      <c r="D39" s="429"/>
      <c r="E39" s="399"/>
      <c r="F39" s="429"/>
      <c r="G39" s="398"/>
      <c r="H39" s="399"/>
      <c r="I39" s="398"/>
    </row>
    <row r="40" spans="1:9">
      <c r="A40" s="398" t="s">
        <v>99</v>
      </c>
      <c r="B40" s="388">
        <v>745000</v>
      </c>
      <c r="C40" s="399"/>
      <c r="D40" s="388">
        <v>615000</v>
      </c>
      <c r="E40" s="399"/>
      <c r="F40" s="388">
        <f>455000+4659000</f>
        <v>5114000</v>
      </c>
      <c r="G40" s="398"/>
      <c r="H40" s="399"/>
      <c r="I40" s="398"/>
    </row>
    <row r="41" spans="1:9">
      <c r="A41" s="398" t="s">
        <v>100</v>
      </c>
      <c r="B41" s="388">
        <v>5035000</v>
      </c>
      <c r="C41" s="399"/>
      <c r="D41" s="388">
        <v>4945000</v>
      </c>
      <c r="E41" s="399"/>
      <c r="F41" s="388">
        <v>4850000</v>
      </c>
      <c r="G41" s="398"/>
      <c r="H41" s="399"/>
      <c r="I41" s="398"/>
    </row>
    <row r="42" spans="1:9">
      <c r="A42" s="398" t="s">
        <v>101</v>
      </c>
      <c r="B42" s="388"/>
      <c r="C42" s="399"/>
      <c r="D42" s="388"/>
      <c r="E42" s="399"/>
      <c r="F42" s="388"/>
      <c r="G42" s="398"/>
      <c r="H42" s="399"/>
      <c r="I42" s="398"/>
    </row>
    <row r="43" spans="1:9">
      <c r="A43" s="398" t="s">
        <v>102</v>
      </c>
      <c r="B43" s="388"/>
      <c r="C43" s="399"/>
      <c r="D43" s="388"/>
      <c r="E43" s="399"/>
      <c r="F43" s="388"/>
      <c r="G43" s="398"/>
      <c r="H43" s="399"/>
      <c r="I43" s="398"/>
    </row>
    <row r="44" spans="1:9">
      <c r="A44" s="398" t="s">
        <v>103</v>
      </c>
      <c r="B44" s="388">
        <v>143794</v>
      </c>
      <c r="C44" s="399"/>
      <c r="D44" s="388">
        <v>79624</v>
      </c>
      <c r="E44" s="399"/>
      <c r="F44" s="388">
        <v>20122</v>
      </c>
      <c r="G44" s="398"/>
      <c r="H44" s="399"/>
      <c r="I44" s="398"/>
    </row>
    <row r="45" spans="1:9">
      <c r="A45" s="398" t="s">
        <v>104</v>
      </c>
      <c r="B45" s="25">
        <f>SUM(B39:B44)</f>
        <v>5923794</v>
      </c>
      <c r="C45" s="399"/>
      <c r="D45" s="25">
        <f>SUM(D39:D44)</f>
        <v>5639624</v>
      </c>
      <c r="E45" s="399"/>
      <c r="F45" s="25">
        <f>SUM(F39:F44)</f>
        <v>9984122</v>
      </c>
      <c r="G45" s="398"/>
      <c r="H45" s="399"/>
      <c r="I45" s="398"/>
    </row>
    <row r="46" spans="1:9">
      <c r="A46" s="398"/>
      <c r="B46" s="398"/>
      <c r="C46" s="399"/>
      <c r="D46" s="398"/>
      <c r="E46" s="399"/>
      <c r="F46" s="398" t="s">
        <v>105</v>
      </c>
      <c r="G46" s="398"/>
      <c r="H46" s="399"/>
      <c r="I46" s="398"/>
    </row>
    <row r="47" spans="1:9">
      <c r="A47" s="398"/>
      <c r="B47" s="398"/>
      <c r="C47" s="399"/>
      <c r="D47" s="398"/>
      <c r="E47" s="399"/>
      <c r="F47" s="398"/>
      <c r="G47" s="398"/>
      <c r="H47" s="399"/>
      <c r="I47" s="398"/>
    </row>
    <row r="48" spans="1:9">
      <c r="A48" s="430"/>
      <c r="B48" s="430"/>
      <c r="C48" s="399"/>
      <c r="D48" s="398"/>
      <c r="E48" s="399"/>
      <c r="F48" s="398"/>
      <c r="G48" s="398"/>
      <c r="H48" s="399"/>
      <c r="I48" s="398"/>
    </row>
    <row r="49" spans="1:9">
      <c r="A49" s="631" t="s">
        <v>148</v>
      </c>
      <c r="B49" s="631"/>
      <c r="C49" s="399"/>
      <c r="D49" s="398"/>
      <c r="E49" s="399"/>
      <c r="F49" s="398"/>
      <c r="G49" s="398"/>
      <c r="H49" s="399"/>
      <c r="I49" s="398"/>
    </row>
    <row r="50" spans="1:9">
      <c r="A50" s="398"/>
      <c r="B50" s="398"/>
      <c r="C50" s="399"/>
      <c r="D50" s="398"/>
      <c r="E50" s="399"/>
      <c r="F50" s="398"/>
      <c r="G50" s="398"/>
      <c r="H50" s="399"/>
      <c r="I50" s="398"/>
    </row>
    <row r="51" spans="1:9">
      <c r="D51" s="43" t="s">
        <v>343</v>
      </c>
      <c r="E51" s="364"/>
    </row>
  </sheetData>
  <mergeCells count="16">
    <mergeCell ref="A49:B49"/>
    <mergeCell ref="A8:H8"/>
    <mergeCell ref="A9:H9"/>
    <mergeCell ref="A7:H7"/>
    <mergeCell ref="A12:H12"/>
    <mergeCell ref="A11:H11"/>
    <mergeCell ref="A6:H6"/>
    <mergeCell ref="B37:F37"/>
    <mergeCell ref="A2:H2"/>
    <mergeCell ref="A3:H3"/>
    <mergeCell ref="A5:H5"/>
    <mergeCell ref="D16:E16"/>
    <mergeCell ref="B16:C16"/>
    <mergeCell ref="F16:H16"/>
    <mergeCell ref="A13:H13"/>
    <mergeCell ref="A14:H14"/>
  </mergeCells>
  <phoneticPr fontId="0" type="noConversion"/>
  <printOptions horizontalCentered="1" verticalCentered="1"/>
  <pageMargins left="0.5" right="0.75" top="0.5" bottom="0.5" header="0.5" footer="0.5"/>
  <pageSetup scale="88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zoomScale="75" zoomScaleNormal="75" workbookViewId="0">
      <selection activeCell="C34" sqref="C34"/>
    </sheetView>
  </sheetViews>
  <sheetFormatPr defaultColWidth="9" defaultRowHeight="15.75"/>
  <cols>
    <col min="1" max="1" width="40.625" style="68" customWidth="1"/>
    <col min="2" max="2" width="8.625" style="68" customWidth="1"/>
    <col min="3" max="3" width="17.625" style="68" customWidth="1"/>
    <col min="4" max="4" width="1.75" style="68" customWidth="1"/>
    <col min="5" max="5" width="17.625" style="68" customWidth="1"/>
    <col min="6" max="6" width="1.875" style="68" customWidth="1"/>
    <col min="7" max="7" width="17.625" style="68" customWidth="1"/>
    <col min="8" max="8" width="1.75" style="68" customWidth="1"/>
    <col min="9" max="9" width="17.625" style="68" customWidth="1"/>
    <col min="10" max="16384" width="9" style="68"/>
  </cols>
  <sheetData>
    <row r="1" spans="1:9">
      <c r="A1" s="434" t="s">
        <v>387</v>
      </c>
      <c r="B1" s="279"/>
      <c r="C1" s="279"/>
      <c r="D1" s="279"/>
      <c r="E1" s="279"/>
      <c r="F1" s="279"/>
      <c r="G1" s="279"/>
      <c r="H1" s="279"/>
      <c r="I1" s="280" t="s">
        <v>109</v>
      </c>
    </row>
    <row r="2" spans="1:9">
      <c r="A2" s="281" t="str">
        <f>'F112-1'!A2</f>
        <v>(Revised 5/11)</v>
      </c>
      <c r="B2" s="279"/>
      <c r="C2" s="279"/>
      <c r="D2" s="279"/>
      <c r="E2" s="297" t="s">
        <v>239</v>
      </c>
      <c r="F2" s="279"/>
      <c r="G2" s="282" t="str">
        <f>+'F108'!C2</f>
        <v>Colby Community College</v>
      </c>
      <c r="H2" s="283"/>
      <c r="I2" s="282"/>
    </row>
    <row r="3" spans="1:9">
      <c r="A3" s="281"/>
      <c r="B3" s="281"/>
      <c r="C3" s="279"/>
      <c r="D3" s="279"/>
      <c r="E3" s="297" t="s">
        <v>107</v>
      </c>
      <c r="F3" s="279"/>
      <c r="G3" s="282" t="str">
        <f>+'F108'!C4</f>
        <v>Thomas County</v>
      </c>
      <c r="H3" s="283"/>
      <c r="I3" s="282"/>
    </row>
    <row r="4" spans="1:9">
      <c r="A4" s="296" t="s">
        <v>242</v>
      </c>
      <c r="B4" s="284"/>
      <c r="C4" s="284"/>
      <c r="D4" s="284"/>
      <c r="E4" s="284"/>
      <c r="F4" s="284"/>
      <c r="G4" s="284"/>
      <c r="H4" s="284"/>
      <c r="I4" s="284"/>
    </row>
    <row r="5" spans="1:9">
      <c r="A5" s="284" t="s">
        <v>240</v>
      </c>
      <c r="B5" s="284"/>
      <c r="C5" s="284"/>
      <c r="D5" s="284"/>
      <c r="E5" s="284"/>
      <c r="F5" s="284"/>
      <c r="G5" s="284"/>
      <c r="H5" s="284"/>
      <c r="I5" s="284"/>
    </row>
    <row r="6" spans="1:9">
      <c r="A6" s="284" t="s">
        <v>241</v>
      </c>
      <c r="B6" s="284"/>
      <c r="C6" s="284"/>
      <c r="D6" s="284"/>
      <c r="E6" s="284"/>
      <c r="F6" s="284"/>
      <c r="G6" s="284"/>
      <c r="H6" s="284"/>
      <c r="I6" s="284"/>
    </row>
    <row r="7" spans="1:9">
      <c r="A7" s="288" t="str">
        <f>'F112-1'!A8</f>
        <v>2012-2013</v>
      </c>
      <c r="B7" s="287"/>
      <c r="C7" s="288"/>
      <c r="D7" s="288"/>
      <c r="E7" s="288"/>
      <c r="F7" s="288"/>
      <c r="G7" s="288"/>
      <c r="H7" s="288"/>
      <c r="I7" s="288"/>
    </row>
    <row r="8" spans="1:9">
      <c r="A8" s="279"/>
      <c r="B8" s="279"/>
      <c r="C8" s="289" t="s">
        <v>252</v>
      </c>
      <c r="D8" s="289"/>
      <c r="E8" s="289" t="s">
        <v>253</v>
      </c>
      <c r="F8" s="289"/>
      <c r="G8" s="289"/>
      <c r="H8" s="289"/>
      <c r="I8" s="289"/>
    </row>
    <row r="9" spans="1:9">
      <c r="A9" s="279"/>
      <c r="B9" s="279"/>
      <c r="C9" s="289" t="s">
        <v>254</v>
      </c>
      <c r="D9" s="289"/>
      <c r="E9" s="289" t="s">
        <v>255</v>
      </c>
      <c r="F9" s="289"/>
      <c r="G9" s="289" t="s">
        <v>256</v>
      </c>
      <c r="H9" s="289"/>
      <c r="I9" s="289" t="s">
        <v>339</v>
      </c>
    </row>
    <row r="10" spans="1:9">
      <c r="A10" s="279"/>
      <c r="B10" s="279"/>
      <c r="C10" s="289" t="s">
        <v>6</v>
      </c>
      <c r="D10" s="289"/>
      <c r="E10" s="289" t="s">
        <v>6</v>
      </c>
      <c r="F10" s="289"/>
      <c r="G10" s="289" t="s">
        <v>257</v>
      </c>
      <c r="H10" s="289"/>
      <c r="I10" s="289" t="s">
        <v>340</v>
      </c>
    </row>
    <row r="11" spans="1:9">
      <c r="A11" s="279" t="str">
        <f>+'F112-1'!A14</f>
        <v>1.  County Treasurer Balance 6/30/12*</v>
      </c>
      <c r="B11" s="279"/>
      <c r="C11" s="290"/>
      <c r="D11" s="291"/>
      <c r="E11" s="290"/>
      <c r="F11" s="291"/>
      <c r="G11" s="290"/>
      <c r="H11" s="291"/>
      <c r="I11" s="290"/>
    </row>
    <row r="12" spans="1:9">
      <c r="A12" s="279"/>
      <c r="B12" s="279"/>
      <c r="C12" s="292"/>
      <c r="D12" s="292"/>
      <c r="E12" s="292"/>
      <c r="F12" s="292"/>
      <c r="G12" s="292"/>
      <c r="H12" s="292"/>
      <c r="I12" s="292"/>
    </row>
    <row r="13" spans="1:9">
      <c r="A13" s="279" t="str">
        <f>+'F112-1'!A16</f>
        <v>2.  2011 Actual Taxes Levied*</v>
      </c>
      <c r="B13" s="279"/>
      <c r="C13" s="290"/>
      <c r="D13" s="291"/>
      <c r="E13" s="290"/>
      <c r="F13" s="291"/>
      <c r="G13" s="290"/>
      <c r="H13" s="291"/>
      <c r="I13" s="290"/>
    </row>
    <row r="14" spans="1:9">
      <c r="A14" s="279"/>
      <c r="B14" s="279"/>
      <c r="C14" s="291"/>
      <c r="D14" s="291"/>
      <c r="E14" s="291"/>
      <c r="F14" s="291"/>
      <c r="G14" s="291"/>
      <c r="H14" s="291"/>
      <c r="I14" s="291"/>
    </row>
    <row r="15" spans="1:9">
      <c r="A15" s="279" t="str">
        <f>+'F112-1'!A18</f>
        <v>3.  Less:  delinquent taxes</v>
      </c>
      <c r="B15" s="293">
        <f>'F112-1'!B18</f>
        <v>0</v>
      </c>
      <c r="C15" s="294">
        <f>SUM(B15*C13)</f>
        <v>0</v>
      </c>
      <c r="D15" s="279"/>
      <c r="E15" s="294">
        <f>SUM(B15*E13)</f>
        <v>0</v>
      </c>
      <c r="F15" s="279"/>
      <c r="G15" s="294">
        <f>SUM(B15*G13)</f>
        <v>0</v>
      </c>
      <c r="H15" s="279"/>
      <c r="I15" s="294">
        <f>SUM(B15*I13)</f>
        <v>0</v>
      </c>
    </row>
    <row r="16" spans="1:9">
      <c r="A16" s="279"/>
      <c r="B16" s="279"/>
      <c r="C16" s="291"/>
      <c r="D16" s="291"/>
      <c r="E16" s="291"/>
      <c r="F16" s="291"/>
      <c r="G16" s="291"/>
      <c r="H16" s="291"/>
      <c r="I16" s="291"/>
    </row>
    <row r="17" spans="1:9">
      <c r="A17" s="279" t="str">
        <f>+'F112-1'!A20</f>
        <v>4.  Less:  2011 Taxes Received*</v>
      </c>
      <c r="B17" s="279"/>
      <c r="C17" s="290"/>
      <c r="D17" s="291"/>
      <c r="E17" s="290"/>
      <c r="F17" s="291"/>
      <c r="G17" s="290"/>
      <c r="H17" s="291"/>
      <c r="I17" s="290"/>
    </row>
    <row r="18" spans="1:9">
      <c r="A18" s="279"/>
      <c r="B18" s="279"/>
      <c r="C18" s="291"/>
      <c r="D18" s="291"/>
      <c r="E18" s="291"/>
      <c r="F18" s="291"/>
      <c r="G18" s="291"/>
      <c r="H18" s="291"/>
      <c r="I18" s="291"/>
    </row>
    <row r="19" spans="1:9">
      <c r="A19" s="279" t="str">
        <f>+'F112-1'!A22</f>
        <v>5.  Total Deductions (add Lines 3 + 4)</v>
      </c>
      <c r="B19" s="279"/>
      <c r="C19" s="294">
        <f>SUM(C15+C17)</f>
        <v>0</v>
      </c>
      <c r="D19" s="279"/>
      <c r="E19" s="294">
        <f>SUM(E15+E17)</f>
        <v>0</v>
      </c>
      <c r="F19" s="279"/>
      <c r="G19" s="294">
        <f>SUM(G15+G17)</f>
        <v>0</v>
      </c>
      <c r="H19" s="279"/>
      <c r="I19" s="294">
        <f>SUM(I15+I17)</f>
        <v>0</v>
      </c>
    </row>
    <row r="20" spans="1:9">
      <c r="A20" s="279"/>
      <c r="B20" s="279"/>
      <c r="C20" s="291"/>
      <c r="D20" s="279"/>
      <c r="E20" s="291"/>
      <c r="F20" s="279"/>
      <c r="G20" s="291"/>
      <c r="H20" s="279"/>
      <c r="I20" s="291"/>
    </row>
    <row r="21" spans="1:9">
      <c r="A21" s="279" t="str">
        <f>+'F112-1'!A24</f>
        <v>6.  2011 taxes receivable (taxes in process</v>
      </c>
      <c r="B21" s="279"/>
      <c r="C21" s="291"/>
      <c r="D21" s="279"/>
      <c r="E21" s="291"/>
      <c r="F21" s="279"/>
      <c r="G21" s="291"/>
      <c r="H21" s="279"/>
      <c r="I21" s="291"/>
    </row>
    <row r="22" spans="1:9">
      <c r="A22" s="279" t="str">
        <f>+'F112-1'!A25</f>
        <v xml:space="preserve">     of collection 6/30/12) (Line 2 less Line 5)</v>
      </c>
      <c r="B22" s="279"/>
      <c r="C22" s="294">
        <f>SUM(C13-C19)</f>
        <v>0</v>
      </c>
      <c r="D22" s="279"/>
      <c r="E22" s="294">
        <f>SUM(E13-E19)</f>
        <v>0</v>
      </c>
      <c r="F22" s="279"/>
      <c r="G22" s="294">
        <f>SUM(G13-G19)</f>
        <v>0</v>
      </c>
      <c r="H22" s="279"/>
      <c r="I22" s="294">
        <f>SUM(I13-I19)</f>
        <v>0</v>
      </c>
    </row>
    <row r="23" spans="1:9">
      <c r="A23" s="279"/>
      <c r="B23" s="279"/>
      <c r="C23" s="291"/>
      <c r="D23" s="279"/>
      <c r="E23" s="291"/>
      <c r="F23" s="279"/>
      <c r="G23" s="291"/>
      <c r="H23" s="279"/>
      <c r="I23" s="291"/>
    </row>
    <row r="24" spans="1:9">
      <c r="A24" s="279" t="str">
        <f>+'F112-1'!A27</f>
        <v>7.  Estimated Revenue from Delinquent</v>
      </c>
      <c r="B24" s="279"/>
      <c r="C24" s="291"/>
      <c r="D24" s="279"/>
      <c r="E24" s="291"/>
      <c r="F24" s="279"/>
      <c r="G24" s="291"/>
      <c r="H24" s="279"/>
      <c r="I24" s="291"/>
    </row>
    <row r="25" spans="1:9">
      <c r="A25" s="279" t="str">
        <f>+'F112-1'!A28</f>
        <v xml:space="preserve">     Taxes during the next 18 months</v>
      </c>
      <c r="B25" s="279"/>
      <c r="C25" s="291"/>
      <c r="D25" s="279"/>
      <c r="E25" s="291"/>
      <c r="F25" s="279"/>
      <c r="G25" s="291"/>
      <c r="H25" s="279"/>
      <c r="I25" s="291"/>
    </row>
    <row r="26" spans="1:9">
      <c r="A26" s="279" t="str">
        <f>+'F112-1'!A29</f>
        <v xml:space="preserve">     (7-1-10 to 12-31-11) (Line 3 x 75%)</v>
      </c>
      <c r="B26" s="279"/>
      <c r="C26" s="294">
        <f>SUM(C15*0.75)</f>
        <v>0</v>
      </c>
      <c r="D26" s="279"/>
      <c r="E26" s="294">
        <f>SUM(E15*0.75)</f>
        <v>0</v>
      </c>
      <c r="F26" s="279"/>
      <c r="G26" s="294">
        <f>SUM(G15*0.75)</f>
        <v>0</v>
      </c>
      <c r="H26" s="279"/>
      <c r="I26" s="294">
        <f>SUM(I15*0.75)</f>
        <v>0</v>
      </c>
    </row>
    <row r="27" spans="1:9">
      <c r="A27" s="279"/>
      <c r="B27" s="279"/>
      <c r="C27" s="279"/>
      <c r="D27" s="279"/>
      <c r="E27" s="279"/>
      <c r="F27" s="279"/>
      <c r="G27" s="279"/>
      <c r="H27" s="279"/>
      <c r="I27" s="279"/>
    </row>
    <row r="28" spans="1:9">
      <c r="A28" s="279" t="str">
        <f>+'F112-1'!A31</f>
        <v>8.  Estimated Delinquent Tax (12 months)</v>
      </c>
      <c r="B28" s="279"/>
    </row>
    <row r="29" spans="1:9">
      <c r="A29" s="279" t="str">
        <f>+'F112-1'!A32</f>
        <v xml:space="preserve">     (Line 7 x .6666)</v>
      </c>
      <c r="B29" s="279"/>
      <c r="C29" s="294">
        <f>SUM(C26*0.6666)</f>
        <v>0</v>
      </c>
      <c r="D29" s="279"/>
      <c r="E29" s="294">
        <f>SUM(E26*0.6666)</f>
        <v>0</v>
      </c>
      <c r="F29" s="279"/>
      <c r="G29" s="294">
        <f>SUM(G26*0.6666)</f>
        <v>0</v>
      </c>
      <c r="H29" s="279"/>
      <c r="I29" s="294">
        <f>SUM(I26*0.6666)</f>
        <v>0</v>
      </c>
    </row>
    <row r="30" spans="1:9">
      <c r="A30" s="279"/>
      <c r="B30" s="279"/>
    </row>
    <row r="31" spans="1:9">
      <c r="A31" s="298" t="s">
        <v>345</v>
      </c>
      <c r="B31" s="299" t="s">
        <v>262</v>
      </c>
      <c r="C31" s="279" t="s">
        <v>258</v>
      </c>
      <c r="D31" s="298"/>
      <c r="E31" s="299" t="s">
        <v>263</v>
      </c>
      <c r="F31" s="298" t="s">
        <v>259</v>
      </c>
      <c r="G31" s="298"/>
    </row>
    <row r="32" spans="1:9">
      <c r="A32" s="298" t="s">
        <v>346</v>
      </c>
      <c r="B32" s="279"/>
      <c r="C32" s="279" t="s">
        <v>260</v>
      </c>
      <c r="D32" s="298"/>
      <c r="E32" s="279"/>
      <c r="F32" s="298" t="s">
        <v>261</v>
      </c>
      <c r="G32" s="298"/>
    </row>
    <row r="33" spans="1:9">
      <c r="A33" s="298" t="s">
        <v>424</v>
      </c>
      <c r="B33" s="279"/>
      <c r="C33" s="298" t="s">
        <v>425</v>
      </c>
      <c r="D33" s="298"/>
      <c r="E33" s="279"/>
      <c r="F33" s="298" t="str">
        <f>+C33</f>
        <v>7/1/12 to 6/30/13</v>
      </c>
      <c r="G33" s="298"/>
    </row>
    <row r="34" spans="1:9">
      <c r="A34" s="435">
        <v>285000</v>
      </c>
      <c r="C34" s="435">
        <f>5000-1986</f>
        <v>3014</v>
      </c>
      <c r="D34" s="298"/>
      <c r="F34" s="298"/>
      <c r="G34" s="290"/>
    </row>
    <row r="35" spans="1:9">
      <c r="A35" s="292"/>
      <c r="B35" s="298"/>
      <c r="C35" s="292"/>
      <c r="D35" s="298"/>
      <c r="E35" s="298"/>
      <c r="F35" s="298"/>
      <c r="G35" s="292"/>
      <c r="H35" s="298"/>
      <c r="I35" s="298"/>
    </row>
    <row r="36" spans="1:9">
      <c r="A36" s="298" t="s">
        <v>394</v>
      </c>
      <c r="B36" s="365">
        <v>0</v>
      </c>
      <c r="D36" s="298"/>
      <c r="E36" s="299" t="s">
        <v>265</v>
      </c>
      <c r="F36" s="298" t="s">
        <v>264</v>
      </c>
      <c r="G36" s="298"/>
      <c r="H36" s="298"/>
      <c r="I36" s="298"/>
    </row>
    <row r="37" spans="1:9">
      <c r="A37" s="279"/>
      <c r="B37" s="279"/>
      <c r="C37" s="292"/>
      <c r="D37" s="279"/>
      <c r="E37" s="279"/>
      <c r="F37" s="298" t="s">
        <v>426</v>
      </c>
      <c r="G37" s="298"/>
      <c r="H37" s="279"/>
      <c r="I37" s="279"/>
    </row>
    <row r="38" spans="1:9">
      <c r="A38" s="367" t="s">
        <v>369</v>
      </c>
      <c r="B38" s="366">
        <v>0</v>
      </c>
      <c r="C38" s="292"/>
      <c r="D38" s="279"/>
      <c r="F38" s="298"/>
      <c r="G38" s="290"/>
      <c r="H38" s="279"/>
      <c r="I38" s="279"/>
    </row>
    <row r="39" spans="1:9">
      <c r="B39" s="279"/>
      <c r="C39" s="279"/>
      <c r="D39" s="279"/>
      <c r="E39" s="279"/>
      <c r="F39" s="279"/>
      <c r="G39" s="279"/>
      <c r="H39" s="279"/>
      <c r="I39" s="279"/>
    </row>
    <row r="40" spans="1:9">
      <c r="I40" s="297" t="s">
        <v>347</v>
      </c>
    </row>
  </sheetData>
  <phoneticPr fontId="0" type="noConversion"/>
  <printOptions horizontalCentered="1"/>
  <pageMargins left="0.5" right="0.5" top="0.5" bottom="0.5" header="0.25" footer="0.5"/>
  <pageSetup scale="88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  <legacyDrawing r:id="rId1"/>
  <oleObjects>
    <oleObject progId="AcroExch.Document.7" shapeId="7169" r:id="rId2"/>
  </oleObjects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4"/>
  <sheetViews>
    <sheetView zoomScale="90" zoomScaleNormal="100" workbookViewId="0">
      <selection activeCell="F20" sqref="F20"/>
    </sheetView>
  </sheetViews>
  <sheetFormatPr defaultColWidth="9" defaultRowHeight="15.75"/>
  <cols>
    <col min="1" max="1" width="27.125" style="68" customWidth="1"/>
    <col min="2" max="2" width="8.875" style="68" customWidth="1"/>
    <col min="3" max="3" width="8.625" style="68" customWidth="1"/>
    <col min="4" max="6" width="12.5" style="68" customWidth="1"/>
    <col min="7" max="16384" width="9" style="68"/>
  </cols>
  <sheetData>
    <row r="1" spans="1:8">
      <c r="A1" s="614" t="s">
        <v>440</v>
      </c>
      <c r="B1" s="66"/>
      <c r="C1" s="66"/>
      <c r="D1" s="66"/>
      <c r="E1" s="66"/>
      <c r="F1" s="67" t="s">
        <v>1</v>
      </c>
    </row>
    <row r="2" spans="1:8">
      <c r="A2" s="69" t="s">
        <v>202</v>
      </c>
      <c r="B2" s="69"/>
      <c r="C2" s="70"/>
      <c r="D2" s="69"/>
      <c r="E2" s="69"/>
      <c r="F2" s="69"/>
    </row>
    <row r="3" spans="1:8">
      <c r="A3" s="67"/>
      <c r="B3" s="67" t="s">
        <v>203</v>
      </c>
      <c r="C3" s="71" t="str">
        <f>+'F108'!C4</f>
        <v>Thomas County</v>
      </c>
      <c r="D3" s="71"/>
      <c r="E3" s="66" t="s">
        <v>204</v>
      </c>
      <c r="F3" s="66"/>
    </row>
    <row r="4" spans="1:8">
      <c r="B4" s="66"/>
      <c r="C4" s="66"/>
      <c r="D4" s="72" t="s">
        <v>364</v>
      </c>
      <c r="E4" s="66"/>
      <c r="F4" s="66"/>
    </row>
    <row r="5" spans="1:8">
      <c r="A5" s="65"/>
      <c r="B5" s="71"/>
      <c r="C5" s="73"/>
      <c r="D5" s="74" t="str">
        <f>+'F108'!C2</f>
        <v>Colby Community College</v>
      </c>
      <c r="E5" s="71"/>
      <c r="F5" s="65"/>
    </row>
    <row r="6" spans="1:8">
      <c r="A6" s="72" t="s">
        <v>205</v>
      </c>
      <c r="B6" s="72"/>
      <c r="C6" s="72"/>
      <c r="D6" s="72"/>
      <c r="E6" s="72"/>
      <c r="F6" s="72"/>
    </row>
    <row r="7" spans="1:8">
      <c r="A7" s="72" t="s">
        <v>206</v>
      </c>
      <c r="B7" s="72"/>
      <c r="C7" s="72"/>
      <c r="D7" s="72"/>
      <c r="E7" s="72"/>
      <c r="F7" s="72"/>
    </row>
    <row r="8" spans="1:8" ht="16.5" thickBot="1">
      <c r="A8" s="75" t="s">
        <v>441</v>
      </c>
      <c r="B8" s="75"/>
      <c r="C8" s="75"/>
      <c r="D8" s="75"/>
      <c r="E8" s="75"/>
      <c r="F8" s="75"/>
      <c r="H8" s="76"/>
    </row>
    <row r="9" spans="1:8">
      <c r="A9" s="66" t="s">
        <v>207</v>
      </c>
      <c r="B9" s="66"/>
      <c r="C9" s="66"/>
      <c r="D9" s="77" t="s">
        <v>442</v>
      </c>
      <c r="E9" s="71"/>
      <c r="F9" s="78"/>
    </row>
    <row r="10" spans="1:8" ht="27.75" customHeight="1">
      <c r="A10" s="79" t="s">
        <v>208</v>
      </c>
      <c r="B10" s="80" t="s">
        <v>215</v>
      </c>
      <c r="C10" s="80" t="s">
        <v>209</v>
      </c>
      <c r="D10" s="81" t="s">
        <v>210</v>
      </c>
      <c r="E10" s="80" t="s">
        <v>443</v>
      </c>
      <c r="F10" s="81" t="s">
        <v>211</v>
      </c>
    </row>
    <row r="11" spans="1:8">
      <c r="A11" s="82" t="s">
        <v>212</v>
      </c>
      <c r="B11" s="85"/>
      <c r="C11" s="83"/>
      <c r="D11" s="342"/>
      <c r="E11" s="342"/>
      <c r="F11" s="343"/>
    </row>
    <row r="12" spans="1:8">
      <c r="A12" s="82" t="s">
        <v>213</v>
      </c>
      <c r="B12" s="85"/>
      <c r="C12" s="83"/>
      <c r="D12" s="342"/>
      <c r="E12" s="342"/>
      <c r="F12" s="343"/>
    </row>
    <row r="13" spans="1:8">
      <c r="A13" s="87" t="s">
        <v>214</v>
      </c>
      <c r="B13" s="87"/>
      <c r="C13" s="88"/>
      <c r="D13" s="342"/>
      <c r="E13" s="342"/>
      <c r="F13" s="343"/>
    </row>
    <row r="14" spans="1:8">
      <c r="A14" s="89" t="s">
        <v>216</v>
      </c>
      <c r="B14" s="66" t="s">
        <v>217</v>
      </c>
      <c r="C14" s="90"/>
      <c r="D14" s="91">
        <f>+Notice!F21</f>
        <v>8964000</v>
      </c>
      <c r="E14" s="91">
        <f>+Notice!G21</f>
        <v>3801985.8962759972</v>
      </c>
      <c r="F14" s="633">
        <v>39.640999999999998</v>
      </c>
    </row>
    <row r="15" spans="1:8">
      <c r="A15" s="85" t="s">
        <v>401</v>
      </c>
      <c r="B15" s="85"/>
      <c r="C15" s="83"/>
      <c r="D15" s="93">
        <f>+Notice!F22</f>
        <v>0</v>
      </c>
      <c r="E15" s="35" t="s">
        <v>112</v>
      </c>
      <c r="F15" s="94"/>
    </row>
    <row r="16" spans="1:8">
      <c r="A16" s="85" t="s">
        <v>87</v>
      </c>
      <c r="B16" s="85" t="s">
        <v>218</v>
      </c>
      <c r="C16" s="83"/>
      <c r="D16" s="93">
        <f>+Notice!F23</f>
        <v>198000</v>
      </c>
      <c r="E16" s="93">
        <f>+Notice!G23</f>
        <v>7.0000000006984919E-2</v>
      </c>
      <c r="F16" s="94"/>
    </row>
    <row r="17" spans="1:6">
      <c r="A17" s="85" t="s">
        <v>219</v>
      </c>
      <c r="B17" s="85" t="s">
        <v>220</v>
      </c>
      <c r="C17" s="83"/>
      <c r="D17" s="93">
        <f>+Notice!F24</f>
        <v>7000</v>
      </c>
      <c r="E17" s="35" t="s">
        <v>112</v>
      </c>
      <c r="F17" s="84"/>
    </row>
    <row r="18" spans="1:6">
      <c r="A18" s="85" t="s">
        <v>221</v>
      </c>
      <c r="B18" s="85" t="s">
        <v>222</v>
      </c>
      <c r="C18" s="83"/>
      <c r="D18" s="93">
        <f>+Notice!F25</f>
        <v>0</v>
      </c>
      <c r="E18" s="35" t="s">
        <v>112</v>
      </c>
      <c r="F18" s="84"/>
    </row>
    <row r="19" spans="1:6">
      <c r="A19" s="85" t="s">
        <v>223</v>
      </c>
      <c r="B19" s="85" t="s">
        <v>224</v>
      </c>
      <c r="C19" s="83"/>
      <c r="D19" s="93">
        <f>+Notice!F26</f>
        <v>0</v>
      </c>
      <c r="E19" s="35" t="s">
        <v>112</v>
      </c>
      <c r="F19" s="86"/>
    </row>
    <row r="20" spans="1:6">
      <c r="A20" s="85" t="s">
        <v>89</v>
      </c>
      <c r="B20" s="85"/>
      <c r="C20" s="83"/>
      <c r="D20" s="93">
        <f>+Notice!F27</f>
        <v>1800000</v>
      </c>
      <c r="E20" s="35" t="s">
        <v>112</v>
      </c>
      <c r="F20" s="86"/>
    </row>
    <row r="21" spans="1:6">
      <c r="A21" s="85" t="s">
        <v>225</v>
      </c>
      <c r="B21" s="85"/>
      <c r="C21" s="83"/>
      <c r="D21" s="93">
        <f>SUM(D14:D20)</f>
        <v>10969000</v>
      </c>
      <c r="E21" s="91">
        <f>SUM(E14:E20)</f>
        <v>3801985.966275997</v>
      </c>
      <c r="F21" s="86"/>
    </row>
    <row r="22" spans="1:6">
      <c r="A22" s="87" t="s">
        <v>90</v>
      </c>
      <c r="B22" s="87"/>
      <c r="C22" s="88"/>
      <c r="D22" s="341"/>
      <c r="E22" s="342"/>
      <c r="F22" s="86"/>
    </row>
    <row r="23" spans="1:6">
      <c r="A23" s="89" t="s">
        <v>226</v>
      </c>
      <c r="B23" s="89" t="s">
        <v>227</v>
      </c>
      <c r="C23" s="90"/>
      <c r="D23" s="345">
        <f>+Notice!F29</f>
        <v>0</v>
      </c>
      <c r="E23" s="345">
        <f>+Notice!G29</f>
        <v>0</v>
      </c>
      <c r="F23" s="92"/>
    </row>
    <row r="24" spans="1:6">
      <c r="A24" s="85" t="s">
        <v>91</v>
      </c>
      <c r="B24" s="85" t="s">
        <v>228</v>
      </c>
      <c r="C24" s="83"/>
      <c r="D24" s="346">
        <f>+Notice!F30</f>
        <v>0</v>
      </c>
      <c r="E24" s="346">
        <f>+Notice!G30</f>
        <v>0</v>
      </c>
      <c r="F24" s="94"/>
    </row>
    <row r="25" spans="1:6">
      <c r="A25" s="85" t="s">
        <v>229</v>
      </c>
      <c r="B25" s="85"/>
      <c r="C25" s="83"/>
      <c r="D25" s="346">
        <f>+Notice!F31</f>
        <v>0</v>
      </c>
      <c r="E25" s="346">
        <f>+Notice!G31</f>
        <v>0</v>
      </c>
      <c r="F25" s="94"/>
    </row>
    <row r="26" spans="1:6">
      <c r="A26" s="85" t="s">
        <v>92</v>
      </c>
      <c r="B26" s="85"/>
      <c r="C26" s="83"/>
      <c r="D26" s="346">
        <f>+Notice!F32</f>
        <v>0</v>
      </c>
      <c r="E26" s="346">
        <f>+Notice!G32</f>
        <v>0</v>
      </c>
      <c r="F26" s="94"/>
    </row>
    <row r="27" spans="1:6">
      <c r="A27" s="85" t="s">
        <v>93</v>
      </c>
      <c r="B27" s="85" t="s">
        <v>228</v>
      </c>
      <c r="C27" s="83"/>
      <c r="D27" s="93">
        <f>+Notice!F33</f>
        <v>0</v>
      </c>
      <c r="E27" s="95" t="s">
        <v>338</v>
      </c>
      <c r="F27" s="94"/>
    </row>
    <row r="28" spans="1:6">
      <c r="A28" s="85" t="s">
        <v>230</v>
      </c>
      <c r="B28" s="85"/>
      <c r="C28" s="83"/>
      <c r="D28" s="93">
        <f>SUM(D23:D27)</f>
        <v>0</v>
      </c>
      <c r="E28" s="93">
        <f>SUM(E23:E27)</f>
        <v>0</v>
      </c>
      <c r="F28" s="94"/>
    </row>
    <row r="29" spans="1:6">
      <c r="A29" s="85" t="s">
        <v>231</v>
      </c>
      <c r="B29" s="85"/>
      <c r="C29" s="344" t="s">
        <v>338</v>
      </c>
      <c r="D29" s="93">
        <f>+D21+D28</f>
        <v>10969000</v>
      </c>
      <c r="E29" s="93"/>
      <c r="F29" s="86"/>
    </row>
    <row r="30" spans="1:6">
      <c r="A30" s="89" t="s">
        <v>232</v>
      </c>
      <c r="B30" s="85"/>
      <c r="C30" s="83"/>
      <c r="D30" s="96"/>
      <c r="E30" s="96"/>
      <c r="F30" s="634">
        <v>39.640999999999998</v>
      </c>
    </row>
    <row r="31" spans="1:6" ht="16.5" thickBot="1">
      <c r="A31" s="87" t="s">
        <v>233</v>
      </c>
      <c r="B31" s="82"/>
      <c r="C31" s="615">
        <v>95910796</v>
      </c>
      <c r="D31" s="97"/>
      <c r="E31" s="96"/>
      <c r="F31" s="615">
        <v>95910796</v>
      </c>
    </row>
    <row r="32" spans="1:6">
      <c r="A32" s="98" t="s">
        <v>234</v>
      </c>
      <c r="B32" s="99"/>
      <c r="C32" s="66"/>
      <c r="D32" s="66"/>
      <c r="E32" s="66"/>
      <c r="F32" s="66"/>
    </row>
    <row r="33" spans="1:6">
      <c r="A33" s="100" t="s">
        <v>235</v>
      </c>
      <c r="B33" s="99"/>
      <c r="C33" s="66"/>
      <c r="D33" s="66"/>
      <c r="E33" s="66"/>
      <c r="F33" s="66"/>
    </row>
    <row r="34" spans="1:6">
      <c r="A34" s="100" t="s">
        <v>236</v>
      </c>
      <c r="B34" s="99"/>
      <c r="C34" s="66"/>
    </row>
    <row r="35" spans="1:6" ht="16.5" thickBot="1">
      <c r="A35" s="101" t="s">
        <v>237</v>
      </c>
      <c r="B35" s="99"/>
      <c r="C35" s="66"/>
      <c r="D35" s="348"/>
      <c r="E35" s="348"/>
      <c r="F35" s="348"/>
    </row>
    <row r="36" spans="1:6">
      <c r="B36" s="66"/>
      <c r="C36" s="66"/>
      <c r="D36" s="66" t="s">
        <v>463</v>
      </c>
      <c r="E36" s="102"/>
      <c r="F36" s="99"/>
    </row>
    <row r="37" spans="1:6">
      <c r="A37" s="347" t="s">
        <v>444</v>
      </c>
      <c r="B37" s="66"/>
      <c r="C37" s="66"/>
      <c r="D37" s="68" t="s">
        <v>464</v>
      </c>
    </row>
    <row r="38" spans="1:6">
      <c r="A38" s="66"/>
      <c r="B38" s="66"/>
      <c r="C38" s="66"/>
      <c r="D38" s="103"/>
      <c r="E38" s="103"/>
      <c r="F38" s="103"/>
    </row>
    <row r="39" spans="1:6">
      <c r="A39" s="349"/>
      <c r="B39" s="103"/>
      <c r="C39" s="66"/>
      <c r="D39" s="349"/>
      <c r="E39" s="349"/>
      <c r="F39" s="349"/>
    </row>
    <row r="40" spans="1:6">
      <c r="A40" s="104" t="s">
        <v>238</v>
      </c>
      <c r="B40" s="72"/>
      <c r="C40" s="66"/>
      <c r="D40" s="65" t="s">
        <v>349</v>
      </c>
      <c r="E40" s="72"/>
      <c r="F40" s="72"/>
    </row>
    <row r="41" spans="1:6" ht="15" customHeight="1">
      <c r="A41" s="66"/>
      <c r="B41" s="66"/>
      <c r="C41" s="66"/>
      <c r="D41" s="66" t="s">
        <v>465</v>
      </c>
      <c r="E41" s="66"/>
      <c r="F41" s="66"/>
    </row>
    <row r="42" spans="1:6" ht="16.5" customHeight="1">
      <c r="A42" s="66"/>
      <c r="B42" s="66"/>
      <c r="C42" s="66"/>
      <c r="D42" s="66" t="s">
        <v>466</v>
      </c>
      <c r="E42" s="66"/>
      <c r="F42" s="66"/>
    </row>
    <row r="43" spans="1:6" ht="9" customHeight="1">
      <c r="A43" s="66"/>
      <c r="B43" s="66"/>
      <c r="C43" s="66"/>
      <c r="D43" s="66"/>
      <c r="E43" s="66"/>
      <c r="F43" s="66"/>
    </row>
    <row r="44" spans="1:6">
      <c r="A44" s="350" t="s">
        <v>343</v>
      </c>
      <c r="B44" s="72"/>
      <c r="C44" s="350"/>
      <c r="D44" s="72"/>
      <c r="E44" s="72"/>
      <c r="F44" s="72"/>
    </row>
  </sheetData>
  <phoneticPr fontId="0" type="noConversion"/>
  <printOptions horizontalCentered="1"/>
  <pageMargins left="0.75" right="0.75" top="0.75" bottom="0.75" header="0.5" footer="0.5"/>
  <pageSetup scale="99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8"/>
  <sheetViews>
    <sheetView tabSelected="1" zoomScaleNormal="100" workbookViewId="0"/>
  </sheetViews>
  <sheetFormatPr defaultColWidth="9" defaultRowHeight="15.75"/>
  <cols>
    <col min="1" max="1" width="20.625" style="47" customWidth="1"/>
    <col min="2" max="4" width="12.125" style="47" customWidth="1"/>
    <col min="5" max="5" width="16" style="47" bestFit="1" customWidth="1"/>
    <col min="6" max="16384" width="9" style="47"/>
  </cols>
  <sheetData>
    <row r="1" spans="1:5">
      <c r="A1" s="45"/>
      <c r="B1" s="44"/>
      <c r="C1" s="44"/>
      <c r="D1" s="44"/>
      <c r="E1" s="46" t="s">
        <v>1</v>
      </c>
    </row>
    <row r="2" spans="1:5">
      <c r="A2" s="44"/>
      <c r="B2" s="45"/>
      <c r="C2" s="44"/>
      <c r="D2" s="44"/>
      <c r="E2" s="46" t="s">
        <v>122</v>
      </c>
    </row>
    <row r="3" spans="1:5">
      <c r="A3" s="44"/>
      <c r="B3" s="44"/>
      <c r="C3" s="44"/>
      <c r="D3" s="44"/>
      <c r="E3" s="46" t="s">
        <v>417</v>
      </c>
    </row>
    <row r="4" spans="1:5">
      <c r="A4" s="48" t="s">
        <v>123</v>
      </c>
      <c r="B4" s="48"/>
      <c r="C4" s="48"/>
      <c r="D4" s="48"/>
      <c r="E4" s="48"/>
    </row>
    <row r="5" spans="1:5">
      <c r="A5" s="44" t="s">
        <v>124</v>
      </c>
      <c r="B5" s="44"/>
      <c r="C5" s="44"/>
      <c r="D5" s="44"/>
      <c r="E5" s="44"/>
    </row>
    <row r="6" spans="1:5">
      <c r="A6" s="44" t="s">
        <v>351</v>
      </c>
      <c r="B6" s="44"/>
      <c r="C6" s="44"/>
      <c r="D6" s="44"/>
      <c r="E6" s="44"/>
    </row>
    <row r="7" spans="1:5">
      <c r="A7" s="48"/>
      <c r="B7" s="48"/>
      <c r="C7" s="48"/>
      <c r="D7" s="48"/>
      <c r="E7" s="48"/>
    </row>
    <row r="8" spans="1:5">
      <c r="A8" s="48" t="s">
        <v>125</v>
      </c>
      <c r="B8" s="48"/>
      <c r="C8" s="48"/>
      <c r="D8" s="48"/>
      <c r="E8" s="48"/>
    </row>
    <row r="9" spans="1:5">
      <c r="A9" s="44" t="s">
        <v>447</v>
      </c>
      <c r="B9" s="44"/>
      <c r="C9" s="44"/>
      <c r="D9" s="44"/>
      <c r="E9" s="44"/>
    </row>
    <row r="10" spans="1:5">
      <c r="A10" s="44" t="s">
        <v>126</v>
      </c>
      <c r="B10" s="44"/>
      <c r="C10" s="44"/>
      <c r="D10" s="44"/>
      <c r="E10" s="44"/>
    </row>
    <row r="11" spans="1:5">
      <c r="A11" s="44" t="s">
        <v>127</v>
      </c>
      <c r="B11" s="44"/>
      <c r="C11" s="44"/>
      <c r="D11" s="44"/>
      <c r="E11" s="44"/>
    </row>
    <row r="12" spans="1:5">
      <c r="A12" s="44" t="s">
        <v>128</v>
      </c>
      <c r="B12" s="44"/>
      <c r="C12" s="44"/>
      <c r="D12" s="44"/>
      <c r="E12" s="44"/>
    </row>
    <row r="13" spans="1:5">
      <c r="A13" s="44" t="s">
        <v>129</v>
      </c>
      <c r="B13" s="44"/>
      <c r="C13" s="44"/>
      <c r="D13" s="44"/>
      <c r="E13" s="44"/>
    </row>
    <row r="14" spans="1:5">
      <c r="A14" s="44" t="s">
        <v>130</v>
      </c>
      <c r="B14" s="44"/>
      <c r="C14" s="44"/>
      <c r="D14" s="44"/>
      <c r="E14" s="44"/>
    </row>
    <row r="15" spans="1:5">
      <c r="A15" s="44" t="s">
        <v>131</v>
      </c>
      <c r="B15" s="44"/>
      <c r="C15" s="44"/>
      <c r="D15" s="44"/>
      <c r="E15" s="44"/>
    </row>
    <row r="16" spans="1:5">
      <c r="A16" s="44"/>
      <c r="B16" s="44"/>
      <c r="C16" s="44"/>
      <c r="D16" s="44"/>
      <c r="E16" s="44"/>
    </row>
    <row r="17" spans="1:5">
      <c r="A17" s="44" t="s">
        <v>132</v>
      </c>
      <c r="B17" s="44"/>
      <c r="C17" s="44"/>
      <c r="D17" s="44"/>
      <c r="E17" s="44"/>
    </row>
    <row r="18" spans="1:5">
      <c r="A18" s="44" t="s">
        <v>133</v>
      </c>
      <c r="B18" s="44"/>
      <c r="C18" s="44"/>
      <c r="D18" s="44"/>
      <c r="E18" s="44"/>
    </row>
    <row r="19" spans="1:5">
      <c r="A19" s="49" t="s">
        <v>134</v>
      </c>
      <c r="B19" s="44"/>
      <c r="C19" s="44"/>
      <c r="D19" s="44"/>
      <c r="E19" s="44"/>
    </row>
    <row r="20" spans="1:5">
      <c r="A20" s="44"/>
      <c r="B20" s="44"/>
      <c r="C20" s="44"/>
      <c r="D20" s="44"/>
      <c r="E20" s="44"/>
    </row>
    <row r="21" spans="1:5">
      <c r="A21" s="48" t="s">
        <v>135</v>
      </c>
      <c r="B21" s="48"/>
      <c r="C21" s="50"/>
      <c r="D21" s="50"/>
      <c r="E21" s="50"/>
    </row>
    <row r="22" spans="1:5">
      <c r="A22" s="48" t="s">
        <v>445</v>
      </c>
      <c r="B22" s="48"/>
      <c r="C22" s="50"/>
      <c r="D22" s="50"/>
      <c r="E22" s="50"/>
    </row>
    <row r="23" spans="1:5">
      <c r="A23" s="50"/>
      <c r="B23" s="50"/>
      <c r="C23" s="50"/>
      <c r="D23" s="50"/>
      <c r="E23" s="50"/>
    </row>
    <row r="24" spans="1:5">
      <c r="A24" s="50" t="s">
        <v>136</v>
      </c>
      <c r="B24" s="50"/>
      <c r="C24" s="50"/>
      <c r="D24" s="50"/>
      <c r="E24" s="50"/>
    </row>
    <row r="25" spans="1:5">
      <c r="A25" s="51"/>
      <c r="B25" s="52"/>
      <c r="C25" s="53"/>
      <c r="D25" s="52"/>
      <c r="E25" s="51"/>
    </row>
    <row r="26" spans="1:5">
      <c r="A26" s="50" t="s">
        <v>137</v>
      </c>
      <c r="B26" s="50"/>
      <c r="C26" s="50"/>
      <c r="D26" s="50"/>
      <c r="E26" s="50"/>
    </row>
    <row r="27" spans="1:5">
      <c r="A27" s="50"/>
      <c r="B27" s="52"/>
      <c r="C27" s="52"/>
      <c r="D27" s="52"/>
      <c r="E27" s="50"/>
    </row>
    <row r="28" spans="1:5">
      <c r="A28" s="44" t="s">
        <v>138</v>
      </c>
      <c r="B28" s="44"/>
      <c r="C28" s="44"/>
      <c r="D28" s="44"/>
      <c r="E28" s="44"/>
    </row>
    <row r="29" spans="1:5">
      <c r="A29" s="44" t="s">
        <v>139</v>
      </c>
      <c r="B29" s="44"/>
      <c r="C29" s="44"/>
      <c r="D29" s="44"/>
      <c r="E29" s="44"/>
    </row>
    <row r="30" spans="1:5">
      <c r="A30" s="50" t="s">
        <v>140</v>
      </c>
      <c r="B30" s="50"/>
      <c r="C30" s="50"/>
      <c r="D30" s="50"/>
      <c r="E30" s="50"/>
    </row>
    <row r="31" spans="1:5">
      <c r="A31" s="50"/>
      <c r="B31" s="52"/>
      <c r="C31" s="52"/>
      <c r="D31" s="52"/>
      <c r="E31" s="50"/>
    </row>
    <row r="32" spans="1:5">
      <c r="A32" s="44" t="s">
        <v>141</v>
      </c>
      <c r="B32" s="44"/>
      <c r="C32" s="44"/>
      <c r="D32" s="44"/>
      <c r="E32" s="44"/>
    </row>
    <row r="33" spans="1:5">
      <c r="A33" s="44"/>
      <c r="B33" s="44"/>
      <c r="C33" s="44"/>
      <c r="D33" s="44"/>
      <c r="E33" s="44"/>
    </row>
    <row r="34" spans="1:5">
      <c r="A34" s="48" t="s">
        <v>142</v>
      </c>
      <c r="B34" s="48"/>
      <c r="C34" s="48"/>
      <c r="D34" s="48"/>
      <c r="E34" s="48"/>
    </row>
    <row r="35" spans="1:5">
      <c r="A35" s="44"/>
      <c r="B35" s="54" t="s">
        <v>2</v>
      </c>
      <c r="C35" s="55"/>
      <c r="D35" s="56"/>
      <c r="E35" s="56" t="s">
        <v>143</v>
      </c>
    </row>
    <row r="36" spans="1:5">
      <c r="A36" s="44"/>
      <c r="B36" s="57" t="s">
        <v>417</v>
      </c>
      <c r="C36" s="52"/>
      <c r="D36" s="58"/>
      <c r="E36" s="58" t="s">
        <v>446</v>
      </c>
    </row>
    <row r="37" spans="1:5">
      <c r="A37" s="44"/>
      <c r="B37" s="59" t="s">
        <v>3</v>
      </c>
      <c r="C37" s="59" t="s">
        <v>4</v>
      </c>
      <c r="D37" s="59" t="s">
        <v>144</v>
      </c>
      <c r="E37" s="59" t="s">
        <v>144</v>
      </c>
    </row>
    <row r="38" spans="1:5">
      <c r="A38" s="44"/>
      <c r="B38" s="60" t="s">
        <v>5</v>
      </c>
      <c r="C38" s="60" t="s">
        <v>145</v>
      </c>
      <c r="D38" s="60" t="s">
        <v>146</v>
      </c>
      <c r="E38" s="60" t="s">
        <v>146</v>
      </c>
    </row>
    <row r="39" spans="1:5">
      <c r="A39" s="50" t="s">
        <v>6</v>
      </c>
      <c r="B39" s="61" t="s">
        <v>7</v>
      </c>
      <c r="C39" s="61" t="s">
        <v>8</v>
      </c>
      <c r="D39" s="61" t="s">
        <v>9</v>
      </c>
      <c r="E39" s="61" t="s">
        <v>9</v>
      </c>
    </row>
    <row r="40" spans="1:5">
      <c r="A40" s="62"/>
      <c r="B40" s="62"/>
      <c r="C40" s="63"/>
      <c r="D40" s="63"/>
      <c r="E40" s="63"/>
    </row>
    <row r="41" spans="1:5">
      <c r="A41" s="62"/>
      <c r="B41" s="62"/>
      <c r="C41" s="63"/>
      <c r="D41" s="63"/>
      <c r="E41" s="63"/>
    </row>
    <row r="42" spans="1:5">
      <c r="A42" s="62"/>
      <c r="B42" s="62"/>
      <c r="C42" s="63"/>
      <c r="D42" s="63"/>
      <c r="E42" s="63"/>
    </row>
    <row r="43" spans="1:5">
      <c r="A43" s="62"/>
      <c r="B43" s="62"/>
      <c r="C43" s="63"/>
      <c r="D43" s="63"/>
      <c r="E43" s="63"/>
    </row>
    <row r="44" spans="1:5">
      <c r="A44" s="44"/>
      <c r="B44" s="44"/>
      <c r="C44" s="44"/>
      <c r="D44" s="44"/>
      <c r="E44" s="44"/>
    </row>
    <row r="45" spans="1:5">
      <c r="A45" s="64"/>
      <c r="B45" s="64"/>
      <c r="C45" s="44"/>
      <c r="D45" s="44"/>
      <c r="E45" s="44"/>
    </row>
    <row r="46" spans="1:5">
      <c r="A46" s="50" t="s">
        <v>148</v>
      </c>
      <c r="B46" s="44"/>
      <c r="C46" s="44"/>
      <c r="D46" s="44"/>
      <c r="E46" s="44"/>
    </row>
    <row r="47" spans="1:5">
      <c r="A47" s="44"/>
      <c r="B47" s="44"/>
      <c r="C47" s="44"/>
      <c r="D47" s="44"/>
      <c r="E47" s="44"/>
    </row>
    <row r="48" spans="1:5">
      <c r="A48" s="44" t="s">
        <v>147</v>
      </c>
      <c r="B48" s="44"/>
      <c r="C48" s="44"/>
      <c r="D48" s="44"/>
      <c r="E48" s="44"/>
    </row>
  </sheetData>
  <sheetProtection sheet="1" objects="1" scenarios="1"/>
  <phoneticPr fontId="0" type="noConversion"/>
  <printOptions horizontalCentered="1"/>
  <pageMargins left="0.5" right="0.5" top="0.5" bottom="0.5" header="0.25" footer="0.5"/>
  <pageSetup scale="9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3"/>
  <sheetViews>
    <sheetView zoomScale="75" zoomScaleNormal="75" workbookViewId="0">
      <selection sqref="A1:B1"/>
    </sheetView>
  </sheetViews>
  <sheetFormatPr defaultColWidth="9" defaultRowHeight="15.75"/>
  <cols>
    <col min="1" max="1" width="3.625" style="68" customWidth="1"/>
    <col min="2" max="2" width="18.625" style="68" customWidth="1"/>
    <col min="3" max="3" width="1.625" style="68" customWidth="1"/>
    <col min="4" max="4" width="14.125" style="68" customWidth="1"/>
    <col min="5" max="5" width="1.625" style="68" customWidth="1"/>
    <col min="6" max="6" width="14.125" style="68" customWidth="1"/>
    <col min="7" max="7" width="1.625" style="68" customWidth="1"/>
    <col min="8" max="8" width="14.125" style="68" customWidth="1"/>
    <col min="9" max="9" width="1.625" style="68" customWidth="1"/>
    <col min="10" max="10" width="14.125" style="68" customWidth="1"/>
    <col min="11" max="11" width="1.625" style="68" customWidth="1"/>
    <col min="12" max="12" width="14.125" style="68" customWidth="1"/>
    <col min="13" max="13" width="1.625" style="68" customWidth="1"/>
    <col min="14" max="14" width="14.125" style="68" customWidth="1"/>
    <col min="15" max="16384" width="9" style="68"/>
  </cols>
  <sheetData>
    <row r="1" spans="1:15">
      <c r="A1" s="436" t="s">
        <v>395</v>
      </c>
      <c r="B1" s="436"/>
      <c r="C1" s="45"/>
      <c r="D1" s="45"/>
      <c r="E1" s="45"/>
      <c r="F1" s="45"/>
      <c r="G1" s="45"/>
      <c r="H1" s="300" t="s">
        <v>239</v>
      </c>
      <c r="J1" s="302" t="str">
        <f>+'F108'!C2</f>
        <v>Colby Community College</v>
      </c>
      <c r="K1" s="301"/>
      <c r="L1" s="334"/>
      <c r="M1" s="302"/>
      <c r="N1" s="302"/>
    </row>
    <row r="2" spans="1:15">
      <c r="A2" s="303" t="s">
        <v>417</v>
      </c>
      <c r="B2" s="45"/>
      <c r="C2" s="45"/>
      <c r="D2" s="45"/>
      <c r="E2" s="45"/>
      <c r="F2" s="45"/>
      <c r="G2" s="45"/>
      <c r="H2" s="300" t="s">
        <v>107</v>
      </c>
      <c r="J2" s="302" t="str">
        <f>+'F108'!C4</f>
        <v>Thomas County</v>
      </c>
      <c r="K2" s="301"/>
      <c r="L2" s="334"/>
      <c r="M2" s="302"/>
      <c r="N2" s="302"/>
    </row>
    <row r="3" spans="1:15">
      <c r="A3" s="618" t="s">
        <v>266</v>
      </c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105"/>
    </row>
    <row r="4" spans="1:15">
      <c r="A4" s="616" t="s">
        <v>267</v>
      </c>
      <c r="B4" s="616"/>
      <c r="C4" s="616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105"/>
    </row>
    <row r="5" spans="1:15">
      <c r="A5" s="616" t="s">
        <v>268</v>
      </c>
      <c r="B5" s="616"/>
      <c r="C5" s="616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  <c r="O5" s="105"/>
    </row>
    <row r="6" spans="1:15">
      <c r="A6" s="616" t="s">
        <v>427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105"/>
    </row>
    <row r="7" spans="1:15">
      <c r="A7" s="616" t="s">
        <v>348</v>
      </c>
      <c r="B7" s="616"/>
      <c r="C7" s="616"/>
      <c r="D7" s="616"/>
      <c r="E7" s="616"/>
      <c r="F7" s="616"/>
      <c r="G7" s="616"/>
      <c r="H7" s="616"/>
      <c r="I7" s="616"/>
      <c r="J7" s="616"/>
      <c r="K7" s="616"/>
      <c r="L7" s="616"/>
      <c r="M7" s="616"/>
      <c r="N7" s="616"/>
      <c r="O7" s="105"/>
    </row>
    <row r="8" spans="1:15">
      <c r="A8" s="617" t="s">
        <v>428</v>
      </c>
      <c r="B8" s="617"/>
      <c r="C8" s="617"/>
      <c r="D8" s="617"/>
      <c r="E8" s="617"/>
      <c r="F8" s="617"/>
      <c r="G8" s="617"/>
      <c r="H8" s="617"/>
      <c r="I8" s="617"/>
      <c r="J8" s="617"/>
      <c r="K8" s="617"/>
      <c r="L8" s="617"/>
      <c r="M8" s="617"/>
      <c r="N8" s="617"/>
      <c r="O8" s="105"/>
    </row>
    <row r="9" spans="1:15">
      <c r="A9" s="303"/>
      <c r="B9" s="303"/>
      <c r="C9" s="303"/>
      <c r="D9" s="306">
        <v>1</v>
      </c>
      <c r="E9" s="303"/>
      <c r="F9" s="306">
        <v>2</v>
      </c>
      <c r="G9" s="303"/>
      <c r="H9" s="306">
        <v>3</v>
      </c>
      <c r="I9" s="303"/>
      <c r="J9" s="306">
        <v>4</v>
      </c>
      <c r="K9" s="45"/>
      <c r="L9" s="306">
        <v>5</v>
      </c>
      <c r="M9" s="45"/>
      <c r="N9" s="306">
        <v>6</v>
      </c>
      <c r="O9" s="45"/>
    </row>
    <row r="10" spans="1:15">
      <c r="A10" s="303"/>
      <c r="B10" s="303"/>
      <c r="C10" s="303"/>
      <c r="D10" s="304">
        <v>2011</v>
      </c>
      <c r="E10" s="303"/>
      <c r="F10" s="304" t="s">
        <v>269</v>
      </c>
      <c r="G10" s="303"/>
      <c r="H10" s="304" t="s">
        <v>270</v>
      </c>
      <c r="I10" s="303"/>
      <c r="J10" s="304" t="s">
        <v>271</v>
      </c>
      <c r="K10" s="45"/>
      <c r="L10" s="304" t="s">
        <v>272</v>
      </c>
      <c r="M10" s="45"/>
      <c r="N10" s="304" t="s">
        <v>273</v>
      </c>
      <c r="O10" s="45"/>
    </row>
    <row r="11" spans="1:15">
      <c r="A11" s="45"/>
      <c r="B11" s="303"/>
      <c r="C11" s="303"/>
      <c r="D11" s="304" t="s">
        <v>274</v>
      </c>
      <c r="E11" s="303"/>
      <c r="F11" s="304" t="s">
        <v>275</v>
      </c>
      <c r="G11" s="303"/>
      <c r="H11" s="304" t="s">
        <v>276</v>
      </c>
      <c r="I11" s="303"/>
      <c r="J11" s="304" t="s">
        <v>276</v>
      </c>
      <c r="K11" s="45"/>
      <c r="L11" s="304" t="s">
        <v>277</v>
      </c>
      <c r="M11" s="45"/>
      <c r="N11" s="304" t="s">
        <v>278</v>
      </c>
      <c r="O11" s="45"/>
    </row>
    <row r="12" spans="1:15">
      <c r="A12" s="303"/>
      <c r="B12" s="303"/>
      <c r="C12" s="303"/>
      <c r="D12" s="304" t="s">
        <v>279</v>
      </c>
      <c r="E12" s="303"/>
      <c r="F12" s="304" t="s">
        <v>274</v>
      </c>
      <c r="G12" s="303"/>
      <c r="H12" s="304" t="s">
        <v>280</v>
      </c>
      <c r="I12" s="303"/>
      <c r="J12" s="304" t="s">
        <v>280</v>
      </c>
      <c r="K12" s="45"/>
      <c r="L12" s="304" t="s">
        <v>281</v>
      </c>
      <c r="M12" s="45"/>
      <c r="N12" s="304" t="s">
        <v>282</v>
      </c>
      <c r="O12" s="45"/>
    </row>
    <row r="13" spans="1:15">
      <c r="A13" s="303"/>
      <c r="B13" s="303"/>
      <c r="C13" s="303"/>
      <c r="D13" s="305" t="s">
        <v>283</v>
      </c>
      <c r="E13" s="307"/>
      <c r="F13" s="305" t="s">
        <v>284</v>
      </c>
      <c r="G13" s="307"/>
      <c r="H13" s="305" t="s">
        <v>285</v>
      </c>
      <c r="I13" s="307"/>
      <c r="J13" s="305" t="s">
        <v>285</v>
      </c>
      <c r="K13" s="308"/>
      <c r="L13" s="305" t="s">
        <v>286</v>
      </c>
      <c r="M13" s="308"/>
      <c r="N13" s="305" t="s">
        <v>6</v>
      </c>
      <c r="O13" s="45"/>
    </row>
    <row r="14" spans="1:15" ht="7.5" customHeight="1">
      <c r="A14" s="303"/>
      <c r="B14" s="303"/>
      <c r="C14" s="303"/>
      <c r="D14" s="304"/>
      <c r="E14" s="303"/>
      <c r="F14" s="45"/>
      <c r="G14" s="303"/>
      <c r="H14" s="304"/>
      <c r="I14" s="303"/>
      <c r="J14" s="303"/>
      <c r="K14" s="45"/>
      <c r="L14" s="304"/>
      <c r="M14" s="45"/>
      <c r="N14" s="304"/>
      <c r="O14" s="45"/>
    </row>
    <row r="15" spans="1:15">
      <c r="A15" s="309">
        <v>1</v>
      </c>
      <c r="B15" s="45" t="s">
        <v>10</v>
      </c>
      <c r="C15" s="45"/>
      <c r="D15" s="310">
        <f>+'F112-1'!C16</f>
        <v>3801985.9533240004</v>
      </c>
      <c r="E15" s="45"/>
      <c r="F15" s="311">
        <f>SUM(D15/$D$35)</f>
        <v>1</v>
      </c>
      <c r="G15" s="45"/>
      <c r="H15" s="312">
        <f>SUM(F15*H35)</f>
        <v>285000</v>
      </c>
      <c r="I15" s="45"/>
      <c r="J15" s="312">
        <f>$J$35*F15</f>
        <v>3014</v>
      </c>
      <c r="K15" s="45"/>
      <c r="L15" s="312">
        <f>SUM($L$35*F15)</f>
        <v>0</v>
      </c>
      <c r="M15" s="45"/>
      <c r="N15" s="310"/>
      <c r="O15" s="45"/>
    </row>
    <row r="16" spans="1:15" ht="7.5" customHeight="1">
      <c r="A16" s="309"/>
      <c r="B16" s="45"/>
      <c r="C16" s="45"/>
      <c r="D16" s="45"/>
      <c r="E16" s="45"/>
      <c r="F16" s="313"/>
      <c r="G16" s="45"/>
      <c r="H16" s="45"/>
      <c r="I16" s="45"/>
      <c r="J16" s="314"/>
      <c r="K16" s="45"/>
      <c r="L16" s="45"/>
      <c r="M16" s="45"/>
      <c r="N16" s="45"/>
      <c r="O16" s="45"/>
    </row>
    <row r="17" spans="1:15">
      <c r="A17" s="309">
        <v>2</v>
      </c>
      <c r="B17" s="45" t="s">
        <v>396</v>
      </c>
      <c r="C17" s="45"/>
      <c r="D17" s="310">
        <f>+'F112-1'!E16</f>
        <v>0</v>
      </c>
      <c r="E17" s="45"/>
      <c r="F17" s="311">
        <f>SUM(D17/$D$35)</f>
        <v>0</v>
      </c>
      <c r="G17" s="45"/>
      <c r="H17" s="312">
        <f>SUM(F17*$H$35)</f>
        <v>0</v>
      </c>
      <c r="I17" s="45"/>
      <c r="J17" s="312">
        <f>$J$35*F17</f>
        <v>0</v>
      </c>
      <c r="K17" s="45"/>
      <c r="L17" s="312">
        <f>SUM($L$35*F17)</f>
        <v>0</v>
      </c>
      <c r="M17" s="45"/>
      <c r="N17" s="310"/>
      <c r="O17" s="45"/>
    </row>
    <row r="18" spans="1:15" ht="7.5" customHeight="1">
      <c r="A18" s="309"/>
      <c r="B18" s="45"/>
      <c r="C18" s="45"/>
      <c r="D18" s="45"/>
      <c r="E18" s="45"/>
      <c r="F18" s="313"/>
      <c r="G18" s="45"/>
      <c r="H18" s="45"/>
      <c r="I18" s="45"/>
      <c r="J18" s="314"/>
      <c r="K18" s="45"/>
      <c r="L18" s="45"/>
      <c r="M18" s="45"/>
      <c r="N18" s="45"/>
      <c r="O18" s="45"/>
    </row>
    <row r="19" spans="1:15">
      <c r="A19" s="309">
        <v>3</v>
      </c>
      <c r="B19" s="45" t="s">
        <v>287</v>
      </c>
      <c r="C19" s="45"/>
      <c r="D19" s="310">
        <f>+'F112-1'!G16</f>
        <v>0</v>
      </c>
      <c r="E19" s="45"/>
      <c r="F19" s="311">
        <f>SUM(D19/$D$35)</f>
        <v>0</v>
      </c>
      <c r="G19" s="45"/>
      <c r="H19" s="312">
        <f>SUM(F19*$H$35)</f>
        <v>0</v>
      </c>
      <c r="I19" s="45"/>
      <c r="J19" s="312">
        <f>$J$35*F19</f>
        <v>0</v>
      </c>
      <c r="K19" s="45"/>
      <c r="L19" s="312">
        <f>SUM($L$35*F19)</f>
        <v>0</v>
      </c>
      <c r="M19" s="45"/>
      <c r="N19" s="310"/>
      <c r="O19" s="45"/>
    </row>
    <row r="20" spans="1:15" ht="7.5" customHeight="1">
      <c r="A20" s="309"/>
      <c r="B20" s="45"/>
      <c r="C20" s="45"/>
      <c r="D20" s="45"/>
      <c r="E20" s="45"/>
      <c r="F20" s="313"/>
      <c r="G20" s="45"/>
      <c r="H20" s="45"/>
      <c r="I20" s="45"/>
      <c r="J20" s="314"/>
      <c r="K20" s="45"/>
      <c r="L20" s="45"/>
      <c r="M20" s="45"/>
      <c r="N20" s="45"/>
      <c r="O20" s="45"/>
    </row>
    <row r="21" spans="1:15">
      <c r="A21" s="309">
        <v>4</v>
      </c>
      <c r="B21" s="45" t="s">
        <v>288</v>
      </c>
      <c r="C21" s="45"/>
      <c r="D21" s="310">
        <f>+'F112-1'!I16</f>
        <v>0</v>
      </c>
      <c r="E21" s="45"/>
      <c r="F21" s="311">
        <f>SUM(D21/$D$35)</f>
        <v>0</v>
      </c>
      <c r="G21" s="45"/>
      <c r="H21" s="312">
        <f>SUM(F21*$H$35)</f>
        <v>0</v>
      </c>
      <c r="I21" s="45"/>
      <c r="J21" s="312">
        <f>$J$35*F21</f>
        <v>0</v>
      </c>
      <c r="K21" s="45"/>
      <c r="L21" s="312">
        <f>SUM($L$35*F21)</f>
        <v>0</v>
      </c>
      <c r="M21" s="45"/>
      <c r="N21" s="310"/>
      <c r="O21" s="45"/>
    </row>
    <row r="22" spans="1:15" ht="7.5" customHeight="1">
      <c r="A22" s="309"/>
      <c r="B22" s="45"/>
      <c r="C22" s="45"/>
      <c r="D22" s="45"/>
      <c r="E22" s="45"/>
      <c r="F22" s="313"/>
      <c r="G22" s="45"/>
      <c r="H22" s="45"/>
      <c r="I22" s="45"/>
      <c r="J22" s="314"/>
      <c r="K22" s="45"/>
      <c r="L22" s="45"/>
      <c r="M22" s="45"/>
      <c r="N22" s="45"/>
      <c r="O22" s="45"/>
    </row>
    <row r="23" spans="1:15">
      <c r="A23" s="309">
        <v>5</v>
      </c>
      <c r="B23" s="45" t="s">
        <v>289</v>
      </c>
      <c r="C23" s="45"/>
      <c r="D23" s="310">
        <f>+'F112-2'!C13</f>
        <v>0</v>
      </c>
      <c r="E23" s="45"/>
      <c r="F23" s="311">
        <f>SUM(D23/$D$35)</f>
        <v>0</v>
      </c>
      <c r="G23" s="45"/>
      <c r="H23" s="312">
        <f>SUM(F23*$H$35)</f>
        <v>0</v>
      </c>
      <c r="I23" s="45"/>
      <c r="J23" s="312">
        <f>$J$35*F23</f>
        <v>0</v>
      </c>
      <c r="K23" s="45"/>
      <c r="L23" s="312">
        <f>SUM($L$35*F23)</f>
        <v>0</v>
      </c>
      <c r="M23" s="45"/>
      <c r="N23" s="310"/>
      <c r="O23" s="45"/>
    </row>
    <row r="24" spans="1:15" ht="7.5" customHeight="1">
      <c r="A24" s="309"/>
      <c r="B24" s="45"/>
      <c r="C24" s="45"/>
      <c r="D24" s="45"/>
      <c r="E24" s="45"/>
      <c r="F24" s="313"/>
      <c r="G24" s="45"/>
      <c r="H24" s="45"/>
      <c r="I24" s="45"/>
      <c r="J24" s="314"/>
      <c r="K24" s="45"/>
      <c r="L24" s="45"/>
      <c r="M24" s="45"/>
      <c r="N24" s="45"/>
      <c r="O24" s="45"/>
    </row>
    <row r="25" spans="1:15">
      <c r="A25" s="309">
        <v>6</v>
      </c>
      <c r="B25" s="45" t="s">
        <v>290</v>
      </c>
      <c r="C25" s="45"/>
      <c r="D25" s="310">
        <f>+'F112-2'!E13</f>
        <v>0</v>
      </c>
      <c r="E25" s="45"/>
      <c r="F25" s="311">
        <f>SUM(D25/$D$35)</f>
        <v>0</v>
      </c>
      <c r="G25" s="45"/>
      <c r="H25" s="312">
        <f>SUM(F25*$H$35)</f>
        <v>0</v>
      </c>
      <c r="I25" s="45"/>
      <c r="J25" s="312">
        <f>$J$35*F25</f>
        <v>0</v>
      </c>
      <c r="K25" s="45"/>
      <c r="L25" s="312">
        <f>SUM($L$35*F25)</f>
        <v>0</v>
      </c>
      <c r="M25" s="45"/>
      <c r="N25" s="310"/>
      <c r="O25" s="45"/>
    </row>
    <row r="26" spans="1:15" ht="7.5" customHeight="1">
      <c r="A26" s="309"/>
      <c r="B26" s="45"/>
      <c r="C26" s="45"/>
      <c r="D26" s="45"/>
      <c r="E26" s="45"/>
      <c r="F26" s="313"/>
      <c r="G26" s="45"/>
      <c r="H26" s="45"/>
      <c r="I26" s="45"/>
      <c r="J26" s="314"/>
      <c r="K26" s="45"/>
      <c r="L26" s="45"/>
      <c r="M26" s="45"/>
      <c r="N26" s="45"/>
      <c r="O26" s="45"/>
    </row>
    <row r="27" spans="1:15">
      <c r="A27" s="309">
        <v>7</v>
      </c>
      <c r="B27" s="45" t="s">
        <v>291</v>
      </c>
      <c r="C27" s="45"/>
      <c r="D27" s="310">
        <f>+'F112-2'!G13</f>
        <v>0</v>
      </c>
      <c r="E27" s="45"/>
      <c r="F27" s="311">
        <f>SUM(D27/$D$35)</f>
        <v>0</v>
      </c>
      <c r="G27" s="45"/>
      <c r="H27" s="312">
        <f>SUM(F27*$H$35)</f>
        <v>0</v>
      </c>
      <c r="I27" s="45"/>
      <c r="J27" s="312">
        <f>$J$35*F27</f>
        <v>0</v>
      </c>
      <c r="K27" s="45"/>
      <c r="L27" s="312">
        <f>SUM($L$35*F27)</f>
        <v>0</v>
      </c>
      <c r="M27" s="45"/>
      <c r="N27" s="310"/>
      <c r="O27" s="45"/>
    </row>
    <row r="28" spans="1:15" ht="7.5" customHeight="1">
      <c r="A28" s="309"/>
      <c r="B28" s="45"/>
      <c r="C28" s="45"/>
      <c r="D28" s="45"/>
      <c r="E28" s="45"/>
      <c r="F28" s="313"/>
      <c r="G28" s="45"/>
      <c r="H28" s="45"/>
      <c r="I28" s="45"/>
      <c r="J28" s="314"/>
      <c r="K28" s="45"/>
      <c r="L28" s="45"/>
      <c r="M28" s="45"/>
      <c r="N28" s="45"/>
      <c r="O28" s="45"/>
    </row>
    <row r="29" spans="1:15">
      <c r="A29" s="309">
        <v>8</v>
      </c>
      <c r="B29" s="45" t="s">
        <v>292</v>
      </c>
      <c r="C29" s="45"/>
      <c r="D29" s="310">
        <f>+'F112-2'!I13</f>
        <v>0</v>
      </c>
      <c r="E29" s="45"/>
      <c r="F29" s="311">
        <f>SUM(D29/$D$35)</f>
        <v>0</v>
      </c>
      <c r="G29" s="45"/>
      <c r="H29" s="312">
        <f>SUM(F29*$H$35)</f>
        <v>0</v>
      </c>
      <c r="I29" s="45"/>
      <c r="J29" s="312">
        <f>$J$35*F29</f>
        <v>0</v>
      </c>
      <c r="K29" s="45"/>
      <c r="L29" s="312">
        <f>SUM($L$35*F29)</f>
        <v>0</v>
      </c>
      <c r="M29" s="45"/>
      <c r="N29" s="310"/>
      <c r="O29" s="45"/>
    </row>
    <row r="30" spans="1:15" ht="7.5" customHeight="1">
      <c r="A30" s="309"/>
      <c r="B30" s="45"/>
      <c r="C30" s="45"/>
      <c r="D30" s="45"/>
      <c r="E30" s="45"/>
      <c r="F30" s="313"/>
      <c r="G30" s="45"/>
      <c r="H30" s="45"/>
      <c r="I30" s="45"/>
      <c r="J30" s="314"/>
      <c r="K30" s="45"/>
      <c r="L30" s="45"/>
      <c r="M30" s="45"/>
      <c r="N30" s="45"/>
      <c r="O30" s="45"/>
    </row>
    <row r="31" spans="1:15">
      <c r="A31" s="309">
        <v>9</v>
      </c>
      <c r="B31" s="302"/>
      <c r="C31" s="45"/>
      <c r="D31" s="310"/>
      <c r="E31" s="45"/>
      <c r="F31" s="311">
        <f>SUM(D31/$D$35)</f>
        <v>0</v>
      </c>
      <c r="G31" s="45"/>
      <c r="H31" s="312">
        <f>SUM(F31*$H$35)</f>
        <v>0</v>
      </c>
      <c r="I31" s="45"/>
      <c r="J31" s="312">
        <f>$J$35*F31</f>
        <v>0</v>
      </c>
      <c r="K31" s="45"/>
      <c r="L31" s="312">
        <f>SUM($L$35*F31)</f>
        <v>0</v>
      </c>
      <c r="M31" s="45"/>
      <c r="N31" s="310"/>
      <c r="O31" s="45"/>
    </row>
    <row r="32" spans="1:15" ht="7.5" customHeight="1">
      <c r="A32" s="309"/>
      <c r="B32" s="45"/>
      <c r="C32" s="45"/>
      <c r="D32" s="45"/>
      <c r="E32" s="45"/>
      <c r="F32" s="313"/>
      <c r="G32" s="45"/>
      <c r="H32" s="45"/>
      <c r="I32" s="45"/>
      <c r="J32" s="314"/>
      <c r="K32" s="45"/>
      <c r="L32" s="45"/>
      <c r="M32" s="45"/>
      <c r="N32" s="45"/>
      <c r="O32" s="45"/>
    </row>
    <row r="33" spans="1:15">
      <c r="A33" s="309">
        <v>10</v>
      </c>
      <c r="B33" s="302"/>
      <c r="C33" s="45"/>
      <c r="D33" s="310"/>
      <c r="E33" s="45"/>
      <c r="F33" s="311">
        <f>SUM(D33/$D$35)</f>
        <v>0</v>
      </c>
      <c r="G33" s="45"/>
      <c r="H33" s="312">
        <f>SUM(F33*$H$35)</f>
        <v>0</v>
      </c>
      <c r="I33" s="45"/>
      <c r="J33" s="312">
        <f>$J$35*F33</f>
        <v>0</v>
      </c>
      <c r="K33" s="45"/>
      <c r="L33" s="312">
        <f>SUM($L$35*F33)</f>
        <v>0</v>
      </c>
      <c r="M33" s="45"/>
      <c r="N33" s="310"/>
      <c r="O33" s="45"/>
    </row>
    <row r="34" spans="1:15" ht="7.5" customHeight="1">
      <c r="A34" s="309"/>
      <c r="B34" s="45"/>
      <c r="C34" s="45"/>
      <c r="D34" s="45"/>
      <c r="E34" s="45"/>
      <c r="F34" s="313"/>
      <c r="G34" s="45"/>
      <c r="H34" s="45"/>
      <c r="I34" s="45"/>
      <c r="J34" s="45"/>
      <c r="K34" s="45"/>
      <c r="L34" s="45"/>
      <c r="M34" s="45"/>
      <c r="N34" s="45"/>
      <c r="O34" s="45"/>
    </row>
    <row r="35" spans="1:15">
      <c r="A35" s="309">
        <v>11</v>
      </c>
      <c r="B35" s="45" t="s">
        <v>293</v>
      </c>
      <c r="C35" s="45"/>
      <c r="D35" s="312">
        <f>SUM(D15:D34)</f>
        <v>3801985.9533240004</v>
      </c>
      <c r="E35" s="45"/>
      <c r="F35" s="311">
        <f>SUM(F15:F34)</f>
        <v>1</v>
      </c>
      <c r="H35" s="312">
        <f>+'F112-2'!A34</f>
        <v>285000</v>
      </c>
      <c r="J35" s="315">
        <f>+'F112-2'!C34</f>
        <v>3014</v>
      </c>
      <c r="L35" s="315">
        <f>+'F112-2'!G34</f>
        <v>0</v>
      </c>
      <c r="N35" s="315">
        <f>SUM(N15:N34)</f>
        <v>0</v>
      </c>
    </row>
    <row r="36" spans="1:15">
      <c r="A36" s="45"/>
      <c r="B36" s="45"/>
      <c r="C36" s="45"/>
      <c r="D36" s="45"/>
      <c r="E36" s="45"/>
      <c r="F36" s="304" t="s">
        <v>294</v>
      </c>
      <c r="G36" s="45"/>
      <c r="H36" s="304" t="s">
        <v>295</v>
      </c>
      <c r="I36" s="45"/>
      <c r="J36" s="304" t="s">
        <v>295</v>
      </c>
      <c r="K36" s="45"/>
      <c r="L36" s="304" t="s">
        <v>295</v>
      </c>
      <c r="M36" s="45"/>
      <c r="N36" s="304" t="s">
        <v>358</v>
      </c>
      <c r="O36" s="45"/>
    </row>
    <row r="37" spans="1:1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</row>
    <row r="38" spans="1:15">
      <c r="A38" s="45" t="s">
        <v>296</v>
      </c>
      <c r="B38" s="45" t="s">
        <v>429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</row>
    <row r="39" spans="1:15">
      <c r="A39" s="45" t="s">
        <v>297</v>
      </c>
      <c r="B39" s="45" t="s">
        <v>298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</row>
    <row r="40" spans="1:15">
      <c r="A40" s="45" t="s">
        <v>294</v>
      </c>
      <c r="B40" s="45" t="s">
        <v>299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</row>
    <row r="41" spans="1:15">
      <c r="A41" s="45" t="s">
        <v>300</v>
      </c>
      <c r="B41" s="45" t="s">
        <v>359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</row>
    <row r="42" spans="1:15">
      <c r="A42" s="45" t="s">
        <v>295</v>
      </c>
      <c r="B42" s="45" t="s">
        <v>430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</row>
    <row r="43" spans="1:15">
      <c r="A43" s="45" t="s">
        <v>301</v>
      </c>
      <c r="B43" s="45" t="s">
        <v>302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</row>
  </sheetData>
  <mergeCells count="6">
    <mergeCell ref="A7:N7"/>
    <mergeCell ref="A8:N8"/>
    <mergeCell ref="A3:N3"/>
    <mergeCell ref="A4:N4"/>
    <mergeCell ref="A5:N5"/>
    <mergeCell ref="A6:N6"/>
  </mergeCells>
  <phoneticPr fontId="0" type="noConversion"/>
  <printOptions horizontalCentered="1"/>
  <pageMargins left="0.5" right="0.5" top="0.5" bottom="0.5" header="0.25" footer="0.25"/>
  <pageSetup scale="93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3"/>
  <sheetViews>
    <sheetView zoomScale="83" zoomScaleNormal="83" workbookViewId="0"/>
  </sheetViews>
  <sheetFormatPr defaultColWidth="9" defaultRowHeight="15.75"/>
  <cols>
    <col min="1" max="1" width="21.75" style="68" customWidth="1"/>
    <col min="2" max="16384" width="9" style="68"/>
  </cols>
  <sheetData>
    <row r="1" spans="1:11">
      <c r="A1" s="437" t="s">
        <v>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>
      <c r="A2" s="106" t="s">
        <v>303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>
      <c r="A3" s="106" t="s">
        <v>417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>
      <c r="A5" s="107" t="s">
        <v>304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1:1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</row>
    <row r="8" spans="1:11">
      <c r="A8" s="106"/>
      <c r="B8" s="108" t="s">
        <v>305</v>
      </c>
      <c r="C8" s="108" t="s">
        <v>255</v>
      </c>
      <c r="D8" s="108" t="s">
        <v>11</v>
      </c>
      <c r="E8" s="108" t="s">
        <v>4</v>
      </c>
      <c r="F8" s="109"/>
      <c r="G8" s="110"/>
      <c r="H8" s="111" t="s">
        <v>306</v>
      </c>
      <c r="I8" s="112"/>
      <c r="J8" s="111" t="s">
        <v>306</v>
      </c>
      <c r="K8" s="112"/>
    </row>
    <row r="9" spans="1:11">
      <c r="A9" s="106"/>
      <c r="B9" s="113" t="s">
        <v>307</v>
      </c>
      <c r="C9" s="113" t="s">
        <v>7</v>
      </c>
      <c r="D9" s="113" t="s">
        <v>308</v>
      </c>
      <c r="E9" s="113" t="s">
        <v>309</v>
      </c>
      <c r="F9" s="114" t="s">
        <v>310</v>
      </c>
      <c r="G9" s="115"/>
      <c r="H9" s="114" t="s">
        <v>431</v>
      </c>
      <c r="I9" s="115"/>
      <c r="J9" s="114" t="s">
        <v>432</v>
      </c>
      <c r="K9" s="115"/>
    </row>
    <row r="10" spans="1:11">
      <c r="A10" s="116" t="s">
        <v>311</v>
      </c>
      <c r="B10" s="117" t="s">
        <v>312</v>
      </c>
      <c r="C10" s="117" t="s">
        <v>313</v>
      </c>
      <c r="D10" s="117" t="s">
        <v>314</v>
      </c>
      <c r="E10" s="118">
        <v>41090</v>
      </c>
      <c r="F10" s="119" t="s">
        <v>255</v>
      </c>
      <c r="G10" s="115" t="s">
        <v>315</v>
      </c>
      <c r="H10" s="119" t="s">
        <v>255</v>
      </c>
      <c r="I10" s="115" t="s">
        <v>315</v>
      </c>
      <c r="J10" s="119" t="s">
        <v>255</v>
      </c>
      <c r="K10" s="115" t="s">
        <v>315</v>
      </c>
    </row>
    <row r="11" spans="1:11">
      <c r="A11" s="120" t="s">
        <v>450</v>
      </c>
      <c r="B11" s="121">
        <v>39417</v>
      </c>
      <c r="C11" s="122" t="s">
        <v>451</v>
      </c>
      <c r="D11" s="123">
        <v>5200000</v>
      </c>
      <c r="E11" s="123">
        <v>4850000</v>
      </c>
      <c r="F11" s="121">
        <v>41214</v>
      </c>
      <c r="G11" s="121"/>
      <c r="H11" s="123">
        <v>123425</v>
      </c>
      <c r="I11" s="123"/>
      <c r="J11" s="123">
        <v>123425</v>
      </c>
      <c r="K11" s="123"/>
    </row>
    <row r="12" spans="1:11">
      <c r="A12" s="120"/>
      <c r="B12" s="121"/>
      <c r="C12" s="124"/>
      <c r="D12" s="123"/>
      <c r="E12" s="123"/>
      <c r="F12" s="121">
        <v>41395</v>
      </c>
      <c r="G12" s="121">
        <v>41395</v>
      </c>
      <c r="H12" s="123">
        <v>123425</v>
      </c>
      <c r="I12" s="123">
        <v>100000</v>
      </c>
      <c r="J12" s="123">
        <v>121175</v>
      </c>
      <c r="K12" s="123"/>
    </row>
    <row r="13" spans="1:11">
      <c r="A13" s="120"/>
      <c r="B13" s="121"/>
      <c r="C13" s="125"/>
      <c r="D13" s="123"/>
      <c r="E13" s="123"/>
      <c r="F13" s="121"/>
      <c r="G13" s="121"/>
      <c r="H13" s="123"/>
      <c r="I13" s="123"/>
      <c r="J13" s="123"/>
      <c r="K13" s="123"/>
    </row>
    <row r="14" spans="1:11">
      <c r="A14" s="120"/>
      <c r="B14" s="121"/>
      <c r="C14" s="125"/>
      <c r="D14" s="123"/>
      <c r="E14" s="123"/>
      <c r="F14" s="121"/>
      <c r="G14" s="121"/>
      <c r="H14" s="123"/>
      <c r="I14" s="123"/>
      <c r="J14" s="123"/>
      <c r="K14" s="123"/>
    </row>
    <row r="15" spans="1:11">
      <c r="A15" s="120"/>
      <c r="B15" s="121"/>
      <c r="C15" s="122"/>
      <c r="D15" s="123"/>
      <c r="E15" s="123"/>
      <c r="F15" s="121"/>
      <c r="G15" s="121"/>
      <c r="H15" s="123"/>
      <c r="I15" s="123"/>
      <c r="J15" s="123"/>
      <c r="K15" s="123"/>
    </row>
    <row r="16" spans="1:11">
      <c r="A16" s="120"/>
      <c r="B16" s="121"/>
      <c r="C16" s="126"/>
      <c r="D16" s="123"/>
      <c r="E16" s="123"/>
      <c r="F16" s="121"/>
      <c r="G16" s="121"/>
      <c r="H16" s="123"/>
      <c r="I16" s="123"/>
      <c r="J16" s="123"/>
      <c r="K16" s="123"/>
    </row>
    <row r="17" spans="1:11">
      <c r="A17" s="120"/>
      <c r="B17" s="121"/>
      <c r="C17" s="125"/>
      <c r="D17" s="123"/>
      <c r="E17" s="123"/>
      <c r="F17" s="121"/>
      <c r="G17" s="121"/>
      <c r="H17" s="123"/>
      <c r="I17" s="123"/>
      <c r="J17" s="123"/>
      <c r="K17" s="123"/>
    </row>
    <row r="18" spans="1:11">
      <c r="A18" s="120"/>
      <c r="B18" s="121"/>
      <c r="C18" s="125"/>
      <c r="D18" s="123"/>
      <c r="E18" s="123"/>
      <c r="F18" s="121"/>
      <c r="G18" s="121"/>
      <c r="H18" s="123"/>
      <c r="I18" s="123"/>
      <c r="J18" s="123"/>
      <c r="K18" s="123"/>
    </row>
    <row r="19" spans="1:11">
      <c r="A19" s="120"/>
      <c r="B19" s="121"/>
      <c r="C19" s="125"/>
      <c r="D19" s="123"/>
      <c r="E19" s="123"/>
      <c r="F19" s="121"/>
      <c r="G19" s="121"/>
      <c r="H19" s="123"/>
      <c r="I19" s="123"/>
      <c r="J19" s="123"/>
      <c r="K19" s="123"/>
    </row>
    <row r="20" spans="1:11">
      <c r="A20" s="120"/>
      <c r="B20" s="121"/>
      <c r="C20" s="125"/>
      <c r="D20" s="123"/>
      <c r="E20" s="123"/>
      <c r="F20" s="121"/>
      <c r="G20" s="121"/>
      <c r="H20" s="123"/>
      <c r="I20" s="123"/>
      <c r="J20" s="123"/>
      <c r="K20" s="123"/>
    </row>
    <row r="21" spans="1:11">
      <c r="A21" s="120"/>
      <c r="B21" s="121"/>
      <c r="C21" s="125"/>
      <c r="D21" s="123"/>
      <c r="E21" s="123"/>
      <c r="F21" s="121"/>
      <c r="G21" s="121"/>
      <c r="H21" s="123"/>
      <c r="I21" s="123"/>
      <c r="J21" s="123"/>
      <c r="K21" s="123"/>
    </row>
    <row r="22" spans="1:11">
      <c r="A22" s="120"/>
      <c r="B22" s="121"/>
      <c r="C22" s="125"/>
      <c r="D22" s="123"/>
      <c r="E22" s="123"/>
      <c r="F22" s="121"/>
      <c r="G22" s="121"/>
      <c r="H22" s="123"/>
      <c r="I22" s="123"/>
      <c r="J22" s="123"/>
      <c r="K22" s="123"/>
    </row>
    <row r="23" spans="1:11">
      <c r="A23" s="120"/>
      <c r="B23" s="121"/>
      <c r="C23" s="125"/>
      <c r="D23" s="123"/>
      <c r="E23" s="123"/>
      <c r="F23" s="121"/>
      <c r="G23" s="121"/>
      <c r="H23" s="123"/>
      <c r="I23" s="123"/>
      <c r="J23" s="123"/>
      <c r="K23" s="123"/>
    </row>
    <row r="24" spans="1:11">
      <c r="A24" s="120"/>
      <c r="B24" s="121"/>
      <c r="C24" s="125"/>
      <c r="D24" s="123"/>
      <c r="E24" s="123"/>
      <c r="F24" s="121"/>
      <c r="G24" s="121"/>
      <c r="H24" s="123"/>
      <c r="I24" s="123"/>
      <c r="J24" s="123"/>
      <c r="K24" s="123"/>
    </row>
    <row r="25" spans="1:11">
      <c r="A25" s="120"/>
      <c r="B25" s="121"/>
      <c r="C25" s="125"/>
      <c r="D25" s="123"/>
      <c r="E25" s="123"/>
      <c r="F25" s="121"/>
      <c r="G25" s="121"/>
      <c r="H25" s="123"/>
      <c r="I25" s="123"/>
      <c r="J25" s="123"/>
      <c r="K25" s="123"/>
    </row>
    <row r="26" spans="1:11">
      <c r="A26" s="120"/>
      <c r="B26" s="121"/>
      <c r="C26" s="125"/>
      <c r="D26" s="123"/>
      <c r="E26" s="123"/>
      <c r="F26" s="121"/>
      <c r="G26" s="121"/>
      <c r="H26" s="123"/>
      <c r="I26" s="123"/>
      <c r="J26" s="123"/>
      <c r="K26" s="123"/>
    </row>
    <row r="27" spans="1:11">
      <c r="A27" s="120"/>
      <c r="B27" s="121"/>
      <c r="C27" s="125"/>
      <c r="D27" s="123"/>
      <c r="E27" s="123"/>
      <c r="F27" s="121"/>
      <c r="G27" s="121"/>
      <c r="H27" s="123"/>
      <c r="I27" s="123"/>
      <c r="J27" s="123"/>
      <c r="K27" s="123"/>
    </row>
    <row r="28" spans="1:11">
      <c r="A28" s="120"/>
      <c r="B28" s="121"/>
      <c r="C28" s="125"/>
      <c r="D28" s="123"/>
      <c r="E28" s="123"/>
      <c r="F28" s="121"/>
      <c r="G28" s="121"/>
      <c r="H28" s="123"/>
      <c r="I28" s="123"/>
      <c r="J28" s="123"/>
      <c r="K28" s="123"/>
    </row>
    <row r="29" spans="1:11">
      <c r="A29" s="120"/>
      <c r="B29" s="121"/>
      <c r="C29" s="125"/>
      <c r="D29" s="123"/>
      <c r="E29" s="123"/>
      <c r="F29" s="121"/>
      <c r="G29" s="121"/>
      <c r="H29" s="123"/>
      <c r="I29" s="123"/>
      <c r="J29" s="123"/>
      <c r="K29" s="123"/>
    </row>
    <row r="30" spans="1:11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</row>
    <row r="31" spans="1:11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</row>
    <row r="32" spans="1:11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</row>
    <row r="33" spans="1:11">
      <c r="A33" s="106"/>
      <c r="B33" s="106"/>
      <c r="C33" s="106"/>
      <c r="D33" s="106"/>
      <c r="E33" s="106"/>
      <c r="F33" s="106" t="s">
        <v>343</v>
      </c>
      <c r="G33" s="106"/>
      <c r="H33" s="106"/>
      <c r="I33" s="106"/>
      <c r="J33" s="106"/>
      <c r="K33" s="106"/>
    </row>
  </sheetData>
  <phoneticPr fontId="0" type="noConversion"/>
  <printOptions horizontalCentered="1"/>
  <pageMargins left="0.5" right="0.5" top="0.5" bottom="0.5" header="0.25" footer="0.5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zoomScale="75" zoomScaleNormal="75" workbookViewId="0"/>
  </sheetViews>
  <sheetFormatPr defaultColWidth="9" defaultRowHeight="15.75"/>
  <cols>
    <col min="1" max="1" width="27.5" style="68" customWidth="1"/>
    <col min="2" max="2" width="9.5" style="68" customWidth="1"/>
    <col min="3" max="3" width="7.5" style="68" customWidth="1"/>
    <col min="4" max="4" width="7" style="68" customWidth="1"/>
    <col min="5" max="5" width="12" style="68" customWidth="1"/>
    <col min="6" max="6" width="8.75" style="68" customWidth="1"/>
    <col min="7" max="8" width="12" style="68" customWidth="1"/>
    <col min="9" max="9" width="14.5" style="68" customWidth="1"/>
    <col min="10" max="10" width="15.125" style="68" customWidth="1"/>
    <col min="11" max="16384" width="9" style="68"/>
  </cols>
  <sheetData>
    <row r="1" spans="1:10">
      <c r="A1" s="438" t="s">
        <v>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>
      <c r="A2" s="127" t="s">
        <v>316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>
      <c r="A3" s="127" t="str">
        <f>'Debt-1'!A3</f>
        <v>2012-2013</v>
      </c>
      <c r="B3" s="127"/>
      <c r="C3" s="127"/>
      <c r="D3" s="127"/>
      <c r="E3" s="128"/>
      <c r="F3" s="128"/>
      <c r="G3" s="127"/>
      <c r="H3" s="127"/>
      <c r="I3" s="127"/>
      <c r="J3" s="127"/>
    </row>
    <row r="4" spans="1:10">
      <c r="A4" s="129" t="s">
        <v>317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0">
      <c r="A5" s="129" t="s">
        <v>318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>
      <c r="A6" s="127"/>
      <c r="B6" s="127"/>
      <c r="C6" s="127"/>
      <c r="D6" s="127"/>
      <c r="E6" s="127"/>
      <c r="F6" s="127"/>
      <c r="G6" s="128"/>
      <c r="H6" s="128"/>
      <c r="I6" s="127"/>
      <c r="J6" s="127"/>
    </row>
    <row r="7" spans="1:10">
      <c r="A7" s="127"/>
      <c r="B7" s="130"/>
      <c r="C7" s="130"/>
      <c r="D7" s="130"/>
      <c r="E7" s="131" t="s">
        <v>319</v>
      </c>
      <c r="F7" s="130"/>
      <c r="G7" s="131" t="s">
        <v>319</v>
      </c>
      <c r="H7" s="130"/>
      <c r="I7" s="130"/>
      <c r="J7" s="130"/>
    </row>
    <row r="8" spans="1:10">
      <c r="A8" s="127"/>
      <c r="B8" s="132" t="s">
        <v>305</v>
      </c>
      <c r="C8" s="132" t="s">
        <v>320</v>
      </c>
      <c r="D8" s="132" t="s">
        <v>321</v>
      </c>
      <c r="E8" s="132" t="s">
        <v>322</v>
      </c>
      <c r="F8" s="133" t="s">
        <v>323</v>
      </c>
      <c r="G8" s="133" t="s">
        <v>4</v>
      </c>
      <c r="H8" s="133" t="s">
        <v>324</v>
      </c>
      <c r="I8" s="132"/>
      <c r="J8" s="132"/>
    </row>
    <row r="9" spans="1:10">
      <c r="A9" s="127"/>
      <c r="B9" s="132" t="s">
        <v>307</v>
      </c>
      <c r="C9" s="132" t="s">
        <v>307</v>
      </c>
      <c r="D9" s="132" t="s">
        <v>7</v>
      </c>
      <c r="E9" s="132" t="s">
        <v>325</v>
      </c>
      <c r="F9" s="133" t="s">
        <v>326</v>
      </c>
      <c r="G9" s="133" t="s">
        <v>327</v>
      </c>
      <c r="H9" s="132" t="s">
        <v>328</v>
      </c>
      <c r="I9" s="132" t="s">
        <v>329</v>
      </c>
      <c r="J9" s="132" t="s">
        <v>329</v>
      </c>
    </row>
    <row r="10" spans="1:10">
      <c r="A10" s="134" t="s">
        <v>330</v>
      </c>
      <c r="B10" s="135" t="s">
        <v>331</v>
      </c>
      <c r="C10" s="135" t="s">
        <v>331</v>
      </c>
      <c r="D10" s="135" t="s">
        <v>313</v>
      </c>
      <c r="E10" s="136" t="s">
        <v>332</v>
      </c>
      <c r="F10" s="137" t="s">
        <v>333</v>
      </c>
      <c r="G10" s="137" t="s">
        <v>334</v>
      </c>
      <c r="H10" s="136">
        <f>'Debt-1'!E10</f>
        <v>41090</v>
      </c>
      <c r="I10" s="135" t="str">
        <f>'Debt-1'!H9</f>
        <v>7/1/12 - 6/30/13</v>
      </c>
      <c r="J10" s="135" t="str">
        <f>'Debt-1'!J9</f>
        <v>7/1/13 - 12/31/13</v>
      </c>
    </row>
    <row r="11" spans="1:10">
      <c r="A11" s="368" t="s">
        <v>457</v>
      </c>
      <c r="B11" s="369">
        <v>38915</v>
      </c>
      <c r="C11" s="368" t="s">
        <v>458</v>
      </c>
      <c r="D11" s="370" t="s">
        <v>454</v>
      </c>
      <c r="E11" s="371">
        <v>127000</v>
      </c>
      <c r="F11" s="372" t="s">
        <v>335</v>
      </c>
      <c r="G11" s="371">
        <v>127000</v>
      </c>
      <c r="H11" s="371">
        <v>20122</v>
      </c>
      <c r="I11" s="371">
        <v>20122</v>
      </c>
      <c r="J11" s="371">
        <v>0</v>
      </c>
    </row>
    <row r="12" spans="1:10">
      <c r="A12" s="368" t="s">
        <v>452</v>
      </c>
      <c r="B12" s="369">
        <v>37135</v>
      </c>
      <c r="C12" s="368" t="s">
        <v>453</v>
      </c>
      <c r="D12" s="370" t="s">
        <v>454</v>
      </c>
      <c r="E12" s="371">
        <v>1885000</v>
      </c>
      <c r="F12" s="372" t="s">
        <v>335</v>
      </c>
      <c r="G12" s="371">
        <v>1885000</v>
      </c>
      <c r="H12" s="371">
        <v>455000</v>
      </c>
      <c r="I12" s="371">
        <v>182913</v>
      </c>
      <c r="J12" s="371">
        <v>182018</v>
      </c>
    </row>
    <row r="13" spans="1:10">
      <c r="A13" s="138" t="s">
        <v>455</v>
      </c>
      <c r="B13" s="139">
        <v>40756</v>
      </c>
      <c r="C13" s="138" t="s">
        <v>456</v>
      </c>
      <c r="D13" s="140" t="s">
        <v>454</v>
      </c>
      <c r="E13" s="141">
        <v>4659000</v>
      </c>
      <c r="F13" s="141"/>
      <c r="G13" s="141">
        <v>4659000</v>
      </c>
      <c r="H13" s="141">
        <v>4659000</v>
      </c>
      <c r="I13" s="141">
        <v>248701</v>
      </c>
      <c r="J13" s="141">
        <v>267388</v>
      </c>
    </row>
    <row r="14" spans="1:10">
      <c r="A14" s="138"/>
      <c r="B14" s="139"/>
      <c r="C14" s="138"/>
      <c r="D14" s="140"/>
      <c r="E14" s="141"/>
      <c r="F14" s="141"/>
      <c r="G14" s="141"/>
      <c r="H14" s="141"/>
      <c r="I14" s="141"/>
      <c r="J14" s="141"/>
    </row>
    <row r="15" spans="1:10">
      <c r="A15" s="138"/>
      <c r="B15" s="139"/>
      <c r="C15" s="138"/>
      <c r="D15" s="140"/>
      <c r="E15" s="141"/>
      <c r="F15" s="141"/>
      <c r="G15" s="141"/>
      <c r="H15" s="141"/>
      <c r="I15" s="141"/>
      <c r="J15" s="141"/>
    </row>
    <row r="16" spans="1:10">
      <c r="A16" s="138"/>
      <c r="B16" s="139"/>
      <c r="C16" s="138"/>
      <c r="D16" s="140"/>
      <c r="E16" s="141"/>
      <c r="F16" s="141"/>
      <c r="G16" s="141"/>
      <c r="H16" s="141"/>
      <c r="I16" s="141"/>
      <c r="J16" s="141"/>
    </row>
    <row r="17" spans="1:10">
      <c r="A17" s="138"/>
      <c r="B17" s="139"/>
      <c r="C17" s="138"/>
      <c r="D17" s="140"/>
      <c r="E17" s="141"/>
      <c r="F17" s="141"/>
      <c r="G17" s="141"/>
      <c r="H17" s="141"/>
      <c r="I17" s="141"/>
      <c r="J17" s="141"/>
    </row>
    <row r="18" spans="1:10">
      <c r="A18" s="138"/>
      <c r="B18" s="139"/>
      <c r="C18" s="138"/>
      <c r="D18" s="140"/>
      <c r="E18" s="141"/>
      <c r="F18" s="141"/>
      <c r="G18" s="141"/>
      <c r="H18" s="141"/>
      <c r="I18" s="141"/>
      <c r="J18" s="141"/>
    </row>
    <row r="19" spans="1:10">
      <c r="A19" s="138"/>
      <c r="B19" s="139"/>
      <c r="C19" s="138"/>
      <c r="D19" s="140"/>
      <c r="E19" s="141"/>
      <c r="F19" s="141"/>
      <c r="G19" s="141"/>
      <c r="H19" s="141"/>
      <c r="I19" s="141"/>
      <c r="J19" s="141"/>
    </row>
    <row r="20" spans="1:10">
      <c r="A20" s="138"/>
      <c r="B20" s="139"/>
      <c r="C20" s="138"/>
      <c r="D20" s="140"/>
      <c r="E20" s="141"/>
      <c r="F20" s="141"/>
      <c r="G20" s="141"/>
      <c r="H20" s="141"/>
      <c r="I20" s="141"/>
      <c r="J20" s="141"/>
    </row>
    <row r="21" spans="1:10">
      <c r="A21" s="138"/>
      <c r="B21" s="139"/>
      <c r="C21" s="138"/>
      <c r="D21" s="140"/>
      <c r="E21" s="141"/>
      <c r="F21" s="141"/>
      <c r="G21" s="141"/>
      <c r="H21" s="141"/>
      <c r="I21" s="141"/>
      <c r="J21" s="141"/>
    </row>
    <row r="22" spans="1:10">
      <c r="A22" s="138"/>
      <c r="B22" s="139"/>
      <c r="C22" s="138"/>
      <c r="D22" s="140"/>
      <c r="E22" s="141"/>
      <c r="F22" s="141"/>
      <c r="G22" s="141"/>
      <c r="H22" s="141"/>
      <c r="I22" s="141"/>
      <c r="J22" s="141"/>
    </row>
    <row r="23" spans="1:10">
      <c r="A23" s="138"/>
      <c r="B23" s="139"/>
      <c r="C23" s="138"/>
      <c r="D23" s="140"/>
      <c r="E23" s="141"/>
      <c r="F23" s="141"/>
      <c r="G23" s="141"/>
      <c r="H23" s="141"/>
      <c r="I23" s="141"/>
      <c r="J23" s="141"/>
    </row>
    <row r="24" spans="1:10">
      <c r="A24" s="138"/>
      <c r="B24" s="139"/>
      <c r="C24" s="138"/>
      <c r="D24" s="140"/>
      <c r="E24" s="141"/>
      <c r="F24" s="141"/>
      <c r="G24" s="141"/>
      <c r="H24" s="141"/>
      <c r="I24" s="141"/>
      <c r="J24" s="141"/>
    </row>
    <row r="25" spans="1:10">
      <c r="A25" s="138"/>
      <c r="B25" s="139"/>
      <c r="C25" s="138"/>
      <c r="D25" s="140"/>
      <c r="E25" s="141"/>
      <c r="F25" s="141"/>
      <c r="G25" s="141"/>
      <c r="H25" s="141"/>
      <c r="I25" s="141"/>
      <c r="J25" s="141"/>
    </row>
    <row r="26" spans="1:10">
      <c r="A26" s="138"/>
      <c r="B26" s="139"/>
      <c r="C26" s="138"/>
      <c r="D26" s="140"/>
      <c r="E26" s="141"/>
      <c r="F26" s="141"/>
      <c r="G26" s="141"/>
      <c r="H26" s="141"/>
      <c r="I26" s="141"/>
      <c r="J26" s="141"/>
    </row>
    <row r="27" spans="1:10">
      <c r="A27" s="138"/>
      <c r="B27" s="139"/>
      <c r="C27" s="138"/>
      <c r="D27" s="140"/>
      <c r="E27" s="141"/>
      <c r="F27" s="141"/>
      <c r="G27" s="141"/>
      <c r="H27" s="141"/>
      <c r="I27" s="141"/>
      <c r="J27" s="141"/>
    </row>
    <row r="28" spans="1:10">
      <c r="A28" s="127"/>
      <c r="B28" s="127"/>
      <c r="C28" s="127"/>
      <c r="D28" s="127"/>
      <c r="E28" s="127"/>
      <c r="F28" s="127"/>
      <c r="G28" s="127"/>
      <c r="H28" s="127"/>
      <c r="I28" s="127"/>
      <c r="J28" s="127"/>
    </row>
    <row r="29" spans="1:10">
      <c r="A29" s="127" t="s">
        <v>366</v>
      </c>
      <c r="B29" s="127"/>
      <c r="C29" s="127"/>
      <c r="D29" s="127"/>
      <c r="E29" s="127"/>
      <c r="F29" s="127"/>
      <c r="G29" s="127"/>
      <c r="H29" s="127"/>
      <c r="I29" s="127"/>
      <c r="J29" s="127"/>
    </row>
    <row r="30" spans="1:10">
      <c r="A30" s="127"/>
      <c r="B30" s="127"/>
      <c r="C30" s="127"/>
      <c r="D30" s="127"/>
      <c r="E30" s="127"/>
      <c r="F30" s="127"/>
      <c r="G30" s="127"/>
      <c r="H30" s="127"/>
      <c r="I30" s="127"/>
      <c r="J30" s="127"/>
    </row>
    <row r="31" spans="1:10">
      <c r="A31" s="127"/>
      <c r="B31" s="127"/>
      <c r="C31" s="127"/>
      <c r="D31" s="127"/>
      <c r="E31" s="127"/>
      <c r="F31" s="127" t="s">
        <v>335</v>
      </c>
      <c r="G31" s="127"/>
      <c r="H31" s="127"/>
      <c r="I31" s="127"/>
      <c r="J31" s="127"/>
    </row>
    <row r="32" spans="1:10">
      <c r="A32" s="128" t="s">
        <v>343</v>
      </c>
      <c r="B32" s="128"/>
      <c r="C32" s="128"/>
      <c r="D32" s="128"/>
      <c r="E32" s="128"/>
      <c r="F32" s="128"/>
      <c r="G32" s="128"/>
      <c r="H32" s="128"/>
      <c r="I32" s="128"/>
      <c r="J32" s="128"/>
    </row>
  </sheetData>
  <phoneticPr fontId="0" type="noConversion"/>
  <printOptions horizontalCentered="1"/>
  <pageMargins left="0.5" right="0.5" top="0.75" bottom="0.75" header="0.5" footer="0.5"/>
  <pageSetup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5"/>
  <sheetViews>
    <sheetView zoomScale="90" zoomScaleNormal="90" workbookViewId="0">
      <selection activeCell="G1" sqref="G1:O1048576"/>
    </sheetView>
  </sheetViews>
  <sheetFormatPr defaultColWidth="9" defaultRowHeight="15.75"/>
  <cols>
    <col min="1" max="1" width="52.625" style="2" customWidth="1"/>
    <col min="2" max="2" width="4.625" style="2" customWidth="1"/>
    <col min="3" max="5" width="13.625" style="398" customWidth="1"/>
    <col min="6" max="16384" width="9" style="2"/>
  </cols>
  <sheetData>
    <row r="1" spans="1:5">
      <c r="A1" s="398"/>
      <c r="E1" s="439" t="s">
        <v>1</v>
      </c>
    </row>
    <row r="2" spans="1:5">
      <c r="A2" s="2" t="s">
        <v>2</v>
      </c>
      <c r="D2" s="439" t="s">
        <v>12</v>
      </c>
      <c r="E2" s="439" t="s">
        <v>417</v>
      </c>
    </row>
    <row r="3" spans="1:5">
      <c r="A3" s="4"/>
      <c r="B3" s="4"/>
      <c r="C3" s="405" t="s">
        <v>367</v>
      </c>
      <c r="D3" s="405" t="s">
        <v>393</v>
      </c>
      <c r="E3" s="405" t="s">
        <v>417</v>
      </c>
    </row>
    <row r="4" spans="1:5">
      <c r="A4" s="7" t="s">
        <v>13</v>
      </c>
      <c r="B4" s="7"/>
      <c r="C4" s="407" t="s">
        <v>14</v>
      </c>
      <c r="D4" s="407" t="s">
        <v>15</v>
      </c>
      <c r="E4" s="407" t="s">
        <v>16</v>
      </c>
    </row>
    <row r="5" spans="1:5">
      <c r="A5" s="9" t="s">
        <v>17</v>
      </c>
      <c r="B5" s="10" t="s">
        <v>18</v>
      </c>
      <c r="C5" s="31" t="s">
        <v>3</v>
      </c>
      <c r="D5" s="31" t="s">
        <v>3</v>
      </c>
      <c r="E5" s="31" t="s">
        <v>19</v>
      </c>
    </row>
    <row r="6" spans="1:5">
      <c r="A6" s="11" t="s">
        <v>75</v>
      </c>
      <c r="B6" s="11">
        <v>1</v>
      </c>
      <c r="C6" s="388">
        <v>732826</v>
      </c>
      <c r="D6" s="25">
        <f>+'Gen-2'!C26</f>
        <v>432602</v>
      </c>
      <c r="E6" s="25">
        <f>+'Gen-2'!D26</f>
        <v>864744</v>
      </c>
    </row>
    <row r="7" spans="1:5">
      <c r="A7" s="7" t="s">
        <v>360</v>
      </c>
      <c r="B7" s="11">
        <v>2</v>
      </c>
      <c r="C7" s="440" t="s">
        <v>77</v>
      </c>
      <c r="D7" s="440" t="s">
        <v>77</v>
      </c>
      <c r="E7" s="388">
        <v>0</v>
      </c>
    </row>
    <row r="8" spans="1:5">
      <c r="A8" s="10" t="s">
        <v>110</v>
      </c>
      <c r="B8" s="10">
        <v>3</v>
      </c>
      <c r="C8" s="30">
        <f>+C6</f>
        <v>732826</v>
      </c>
      <c r="D8" s="30">
        <f>+D6</f>
        <v>432602</v>
      </c>
      <c r="E8" s="30">
        <f>+E6+E7</f>
        <v>864744</v>
      </c>
    </row>
    <row r="9" spans="1:5">
      <c r="A9" s="7" t="s">
        <v>20</v>
      </c>
      <c r="B9" s="7"/>
      <c r="C9" s="27"/>
      <c r="D9" s="27"/>
      <c r="E9" s="27"/>
    </row>
    <row r="10" spans="1:5">
      <c r="A10" s="7" t="s">
        <v>21</v>
      </c>
      <c r="B10" s="7"/>
      <c r="C10" s="27"/>
      <c r="D10" s="27"/>
      <c r="E10" s="27"/>
    </row>
    <row r="11" spans="1:5">
      <c r="A11" s="7" t="s">
        <v>370</v>
      </c>
      <c r="B11" s="10">
        <v>4</v>
      </c>
      <c r="C11" s="429">
        <v>1139015</v>
      </c>
      <c r="D11" s="429">
        <f>1902431-1035168+100000</f>
        <v>967263</v>
      </c>
      <c r="E11" s="30">
        <v>1270000</v>
      </c>
    </row>
    <row r="12" spans="1:5">
      <c r="A12" s="7" t="s">
        <v>371</v>
      </c>
      <c r="B12" s="11">
        <v>5</v>
      </c>
      <c r="C12" s="388">
        <v>759343</v>
      </c>
      <c r="D12" s="429">
        <f>2774869-1902431-100000</f>
        <v>772438</v>
      </c>
      <c r="E12" s="388">
        <v>850000</v>
      </c>
    </row>
    <row r="13" spans="1:5">
      <c r="A13" s="9" t="s">
        <v>22</v>
      </c>
      <c r="B13" s="11">
        <v>9</v>
      </c>
      <c r="C13" s="25">
        <f>SUM(C11:C12)</f>
        <v>1898358</v>
      </c>
      <c r="D13" s="25">
        <f>SUM(D11:D12)</f>
        <v>1739701</v>
      </c>
      <c r="E13" s="25">
        <f>SUM(E11:E12)</f>
        <v>2120000</v>
      </c>
    </row>
    <row r="14" spans="1:5">
      <c r="A14" s="4" t="s">
        <v>23</v>
      </c>
      <c r="B14" s="12"/>
      <c r="C14" s="408"/>
      <c r="D14" s="408"/>
      <c r="E14" s="408"/>
    </row>
    <row r="15" spans="1:5">
      <c r="A15" s="7" t="s">
        <v>24</v>
      </c>
      <c r="B15" s="13">
        <v>10</v>
      </c>
      <c r="C15" s="429"/>
      <c r="D15" s="429"/>
      <c r="E15" s="429"/>
    </row>
    <row r="16" spans="1:5">
      <c r="A16" s="7" t="s">
        <v>25</v>
      </c>
      <c r="B16" s="11">
        <v>11</v>
      </c>
      <c r="C16" s="388"/>
      <c r="D16" s="388"/>
      <c r="E16" s="388"/>
    </row>
    <row r="17" spans="1:5">
      <c r="A17" s="9" t="s">
        <v>26</v>
      </c>
      <c r="B17" s="11">
        <v>19</v>
      </c>
      <c r="C17" s="25">
        <f>SUM(C15:C16)</f>
        <v>0</v>
      </c>
      <c r="D17" s="25">
        <f>SUM(D15:D16)</f>
        <v>0</v>
      </c>
      <c r="E17" s="25">
        <f>SUM(E15:E16)</f>
        <v>0</v>
      </c>
    </row>
    <row r="18" spans="1:5">
      <c r="A18" s="4" t="s">
        <v>27</v>
      </c>
      <c r="B18" s="12"/>
      <c r="C18" s="408"/>
      <c r="D18" s="408"/>
      <c r="E18" s="408"/>
    </row>
    <row r="19" spans="1:5">
      <c r="A19" s="7" t="s">
        <v>354</v>
      </c>
      <c r="B19" s="11">
        <v>20</v>
      </c>
      <c r="C19" s="388">
        <v>2072201</v>
      </c>
      <c r="D19" s="388">
        <v>2048489</v>
      </c>
      <c r="E19" s="25">
        <f>'F108'!E13</f>
        <v>2060000</v>
      </c>
    </row>
    <row r="20" spans="1:5">
      <c r="A20" s="7" t="s">
        <v>28</v>
      </c>
      <c r="B20" s="11">
        <v>21</v>
      </c>
      <c r="C20" s="388"/>
      <c r="D20" s="429"/>
      <c r="E20" s="396">
        <f>+'F263'!N15</f>
        <v>0</v>
      </c>
    </row>
    <row r="21" spans="1:5">
      <c r="A21" s="7" t="s">
        <v>29</v>
      </c>
      <c r="B21" s="11">
        <v>22</v>
      </c>
      <c r="C21" s="388"/>
      <c r="D21" s="388"/>
      <c r="E21" s="388"/>
    </row>
    <row r="22" spans="1:5">
      <c r="A22" s="7" t="s">
        <v>361</v>
      </c>
      <c r="B22" s="11">
        <v>23</v>
      </c>
      <c r="C22" s="388"/>
      <c r="D22" s="388"/>
      <c r="E22" s="388"/>
    </row>
    <row r="23" spans="1:5">
      <c r="A23" s="7" t="s">
        <v>31</v>
      </c>
      <c r="B23" s="11">
        <v>24</v>
      </c>
      <c r="C23" s="388"/>
      <c r="D23" s="388"/>
      <c r="E23" s="388"/>
    </row>
    <row r="24" spans="1:5">
      <c r="A24" s="9" t="s">
        <v>32</v>
      </c>
      <c r="B24" s="11">
        <v>29</v>
      </c>
      <c r="C24" s="25">
        <f>SUM(C19:C23)</f>
        <v>2072201</v>
      </c>
      <c r="D24" s="25">
        <f>SUM(D19:D23)</f>
        <v>2048489</v>
      </c>
      <c r="E24" s="25">
        <f>SUM(E19:E23)</f>
        <v>2060000</v>
      </c>
    </row>
    <row r="25" spans="1:5">
      <c r="A25" s="4" t="s">
        <v>33</v>
      </c>
      <c r="B25" s="15"/>
      <c r="C25" s="408"/>
      <c r="D25" s="408"/>
      <c r="E25" s="408"/>
    </row>
    <row r="26" spans="1:5">
      <c r="A26" s="7" t="s">
        <v>34</v>
      </c>
      <c r="B26" s="16">
        <v>30</v>
      </c>
      <c r="C26" s="429"/>
      <c r="D26" s="429"/>
      <c r="E26" s="30">
        <f>+'F112-1'!C25</f>
        <v>3801985.9533240004</v>
      </c>
    </row>
    <row r="27" spans="1:5">
      <c r="A27" s="7" t="s">
        <v>35</v>
      </c>
      <c r="B27" s="11">
        <v>31</v>
      </c>
      <c r="C27" s="388">
        <v>2874244</v>
      </c>
      <c r="D27" s="389">
        <f>2571782+1051944</f>
        <v>3623726</v>
      </c>
      <c r="E27" s="396" t="s">
        <v>77</v>
      </c>
    </row>
    <row r="28" spans="1:5">
      <c r="A28" s="7" t="s">
        <v>36</v>
      </c>
      <c r="B28" s="11">
        <v>32</v>
      </c>
      <c r="C28" s="388">
        <v>348007</v>
      </c>
      <c r="D28" s="388">
        <v>395096</v>
      </c>
      <c r="E28" s="25">
        <f>+'F263'!H15</f>
        <v>285000</v>
      </c>
    </row>
    <row r="29" spans="1:5">
      <c r="A29" s="7" t="s">
        <v>37</v>
      </c>
      <c r="B29" s="11">
        <v>33</v>
      </c>
      <c r="C29" s="388">
        <v>4296</v>
      </c>
      <c r="D29" s="388">
        <f>1056968-1051944</f>
        <v>5024</v>
      </c>
      <c r="E29" s="25">
        <f>+'F263'!J15</f>
        <v>3014</v>
      </c>
    </row>
    <row r="30" spans="1:5">
      <c r="A30" s="7" t="s">
        <v>38</v>
      </c>
      <c r="B30" s="11">
        <v>34</v>
      </c>
      <c r="C30" s="388">
        <v>200000</v>
      </c>
      <c r="D30" s="388">
        <v>1592</v>
      </c>
      <c r="E30" s="25">
        <f>+'F112-1'!C32</f>
        <v>0</v>
      </c>
    </row>
    <row r="31" spans="1:5">
      <c r="A31" s="7" t="s">
        <v>39</v>
      </c>
      <c r="B31" s="11">
        <v>35</v>
      </c>
      <c r="C31" s="388"/>
      <c r="D31" s="388"/>
      <c r="E31" s="25">
        <f>+'F263'!L15</f>
        <v>0</v>
      </c>
    </row>
    <row r="32" spans="1:5">
      <c r="A32" s="7" t="s">
        <v>40</v>
      </c>
      <c r="B32" s="11">
        <v>36</v>
      </c>
      <c r="C32" s="388" t="s">
        <v>335</v>
      </c>
      <c r="D32" s="388"/>
      <c r="E32" s="388"/>
    </row>
    <row r="33" spans="1:6">
      <c r="A33" s="9" t="s">
        <v>41</v>
      </c>
      <c r="B33" s="11">
        <v>39</v>
      </c>
      <c r="C33" s="25">
        <f>SUM(C26:C32)</f>
        <v>3426547</v>
      </c>
      <c r="D33" s="25">
        <f>SUM(D26:D32)</f>
        <v>4025438</v>
      </c>
      <c r="E33" s="25">
        <f>SUM(E26:E32)</f>
        <v>4089999.9533240004</v>
      </c>
    </row>
    <row r="34" spans="1:6">
      <c r="A34" s="4" t="s">
        <v>42</v>
      </c>
      <c r="B34" s="4"/>
      <c r="C34" s="409"/>
      <c r="D34" s="408"/>
      <c r="E34" s="419"/>
    </row>
    <row r="35" spans="1:6">
      <c r="A35" s="7" t="s">
        <v>43</v>
      </c>
      <c r="B35" s="10">
        <v>40</v>
      </c>
      <c r="C35" s="430"/>
      <c r="D35" s="429"/>
      <c r="E35" s="422"/>
    </row>
    <row r="36" spans="1:6">
      <c r="A36" s="7" t="s">
        <v>44</v>
      </c>
      <c r="B36" s="11">
        <v>41</v>
      </c>
      <c r="C36" s="388">
        <v>552</v>
      </c>
      <c r="D36" s="430">
        <v>252</v>
      </c>
      <c r="E36" s="388"/>
    </row>
    <row r="37" spans="1:6">
      <c r="A37" s="7" t="s">
        <v>45</v>
      </c>
      <c r="B37" s="11">
        <v>42</v>
      </c>
      <c r="C37" s="388">
        <v>528897</v>
      </c>
      <c r="D37" s="430">
        <v>691506</v>
      </c>
      <c r="E37" s="388">
        <f>420000-180000</f>
        <v>240000</v>
      </c>
      <c r="F37" s="355"/>
    </row>
    <row r="38" spans="1:6">
      <c r="A38" s="7" t="s">
        <v>46</v>
      </c>
      <c r="B38" s="11">
        <v>43</v>
      </c>
      <c r="C38" s="388"/>
      <c r="D38" s="430"/>
      <c r="E38" s="396" t="s">
        <v>77</v>
      </c>
    </row>
    <row r="39" spans="1:6">
      <c r="A39" s="9" t="s">
        <v>47</v>
      </c>
      <c r="B39" s="11">
        <v>49</v>
      </c>
      <c r="C39" s="25">
        <f>SUM(C35:C38)</f>
        <v>529449</v>
      </c>
      <c r="D39" s="25">
        <f>SUM(D35:D38)</f>
        <v>691758</v>
      </c>
      <c r="E39" s="25">
        <f>SUM(E35:E38)</f>
        <v>240000</v>
      </c>
    </row>
    <row r="40" spans="1:6">
      <c r="A40" s="21" t="s">
        <v>48</v>
      </c>
      <c r="B40" s="4"/>
      <c r="C40" s="408"/>
      <c r="D40" s="408"/>
      <c r="E40" s="408"/>
    </row>
    <row r="41" spans="1:6">
      <c r="A41" s="16" t="s">
        <v>372</v>
      </c>
      <c r="B41" s="10">
        <v>60</v>
      </c>
      <c r="C41" s="30">
        <f>+C13+C17+C24+C33+C39</f>
        <v>7926555</v>
      </c>
      <c r="D41" s="30">
        <f>+D13+D17+D24+D33+D39</f>
        <v>8505386</v>
      </c>
      <c r="E41" s="30">
        <f>+E13+E17+E24+E33+E39</f>
        <v>8509999.9533240013</v>
      </c>
    </row>
    <row r="42" spans="1:6">
      <c r="A42" s="20" t="s">
        <v>49</v>
      </c>
      <c r="B42" s="10">
        <v>62</v>
      </c>
      <c r="C42" s="30">
        <f>+C8+C41</f>
        <v>8659381</v>
      </c>
      <c r="D42" s="30">
        <f>+D8+D41</f>
        <v>8937988</v>
      </c>
      <c r="E42" s="30">
        <f>+E8+E41</f>
        <v>9374743.9533240013</v>
      </c>
    </row>
    <row r="43" spans="1:6" s="1" customFormat="1" ht="12.75">
      <c r="A43" s="351" t="s">
        <v>362</v>
      </c>
      <c r="B43" s="351"/>
      <c r="C43" s="441"/>
      <c r="D43" s="441"/>
      <c r="E43" s="441"/>
    </row>
    <row r="44" spans="1:6" s="1" customFormat="1" ht="12.75">
      <c r="A44" s="1" t="s">
        <v>50</v>
      </c>
      <c r="C44" s="442"/>
      <c r="D44" s="442"/>
      <c r="E44" s="442"/>
    </row>
    <row r="45" spans="1:6">
      <c r="A45" s="619" t="s">
        <v>343</v>
      </c>
      <c r="B45" s="619"/>
      <c r="C45" s="619"/>
      <c r="D45" s="619"/>
      <c r="E45" s="619"/>
    </row>
  </sheetData>
  <mergeCells count="1">
    <mergeCell ref="A45:E45"/>
  </mergeCells>
  <phoneticPr fontId="0" type="noConversion"/>
  <printOptions horizontalCentered="1"/>
  <pageMargins left="0.5" right="0.5" top="0.5" bottom="0.5" header="0.5" footer="0.5"/>
  <pageSetup scale="9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4"/>
  <sheetViews>
    <sheetView zoomScale="90" zoomScaleNormal="100" workbookViewId="0">
      <selection activeCell="F1" sqref="F1:M1048576"/>
    </sheetView>
  </sheetViews>
  <sheetFormatPr defaultColWidth="9" defaultRowHeight="15.75"/>
  <cols>
    <col min="1" max="1" width="52.625" style="398" customWidth="1"/>
    <col min="2" max="2" width="4.625" style="398" bestFit="1" customWidth="1"/>
    <col min="3" max="5" width="13.625" style="398" customWidth="1"/>
    <col min="6" max="16384" width="9" style="398"/>
  </cols>
  <sheetData>
    <row r="1" spans="1:5">
      <c r="E1" s="439" t="s">
        <v>1</v>
      </c>
    </row>
    <row r="2" spans="1:5">
      <c r="E2" s="439" t="s">
        <v>12</v>
      </c>
    </row>
    <row r="3" spans="1:5">
      <c r="A3" s="398" t="s">
        <v>2</v>
      </c>
      <c r="E3" s="439" t="str">
        <f>+'Gen-1'!$E$2</f>
        <v>2012-2013</v>
      </c>
    </row>
    <row r="4" spans="1:5">
      <c r="A4" s="408"/>
      <c r="B4" s="408"/>
      <c r="C4" s="443" t="str">
        <f>+'Gen-1'!$C$3</f>
        <v>2010-2011</v>
      </c>
      <c r="D4" s="405" t="str">
        <f>+'Gen-1'!$D$3</f>
        <v>2011-2012</v>
      </c>
      <c r="E4" s="444" t="str">
        <f>+'Gen-1'!$E$3</f>
        <v>2012-2013</v>
      </c>
    </row>
    <row r="5" spans="1:5">
      <c r="A5" s="27" t="s">
        <v>13</v>
      </c>
      <c r="B5" s="27"/>
      <c r="C5" s="403" t="str">
        <f>+'Gen-1'!$C$4</f>
        <v>Audited</v>
      </c>
      <c r="D5" s="407" t="str">
        <f>+'Gen-1'!$D$4</f>
        <v>Unaudited</v>
      </c>
      <c r="E5" s="407" t="str">
        <f>+'Gen-1'!$E$4</f>
        <v>Proposed</v>
      </c>
    </row>
    <row r="6" spans="1:5">
      <c r="A6" s="445" t="s">
        <v>17</v>
      </c>
      <c r="B6" s="27" t="s">
        <v>18</v>
      </c>
      <c r="C6" s="403" t="str">
        <f>+'Gen-1'!$C$5</f>
        <v>Actual</v>
      </c>
      <c r="D6" s="407" t="str">
        <f>+'Gen-1'!$D$5</f>
        <v>Actual</v>
      </c>
      <c r="E6" s="407" t="str">
        <f>+'Gen-1'!$E$5</f>
        <v>Budget</v>
      </c>
    </row>
    <row r="7" spans="1:5">
      <c r="A7" s="446" t="s">
        <v>51</v>
      </c>
      <c r="B7" s="25">
        <v>62</v>
      </c>
      <c r="C7" s="25">
        <f>+'Gen-1'!C42</f>
        <v>8659381</v>
      </c>
      <c r="D7" s="25">
        <f>+'Gen-1'!D42</f>
        <v>8937988</v>
      </c>
      <c r="E7" s="25">
        <f>+'Gen-1'!E42</f>
        <v>9374743.9533240013</v>
      </c>
    </row>
    <row r="8" spans="1:5">
      <c r="A8" s="28" t="s">
        <v>52</v>
      </c>
      <c r="B8" s="27"/>
      <c r="C8" s="27"/>
      <c r="D8" s="27"/>
      <c r="E8" s="27"/>
    </row>
    <row r="9" spans="1:5">
      <c r="A9" s="28" t="s">
        <v>53</v>
      </c>
      <c r="B9" s="27"/>
      <c r="C9" s="27"/>
      <c r="D9" s="27"/>
      <c r="E9" s="27"/>
    </row>
    <row r="10" spans="1:5">
      <c r="A10" s="28" t="s">
        <v>54</v>
      </c>
      <c r="B10" s="30">
        <v>63</v>
      </c>
      <c r="C10" s="429">
        <v>3810698</v>
      </c>
      <c r="D10" s="429">
        <v>3726301</v>
      </c>
      <c r="E10" s="429">
        <f>3810000+154000</f>
        <v>3964000</v>
      </c>
    </row>
    <row r="11" spans="1:5">
      <c r="A11" s="28" t="s">
        <v>55</v>
      </c>
      <c r="B11" s="25">
        <v>64</v>
      </c>
      <c r="C11" s="388"/>
      <c r="D11" s="388"/>
      <c r="E11" s="388"/>
    </row>
    <row r="12" spans="1:5">
      <c r="A12" s="28" t="s">
        <v>56</v>
      </c>
      <c r="B12" s="25">
        <v>65</v>
      </c>
      <c r="C12" s="388"/>
      <c r="D12" s="429"/>
      <c r="E12" s="429"/>
    </row>
    <row r="13" spans="1:5">
      <c r="A13" s="28" t="s">
        <v>57</v>
      </c>
      <c r="B13" s="25">
        <v>66</v>
      </c>
      <c r="C13" s="388"/>
      <c r="D13" s="429"/>
      <c r="E13" s="429"/>
    </row>
    <row r="14" spans="1:5">
      <c r="A14" s="28" t="s">
        <v>58</v>
      </c>
      <c r="B14" s="25">
        <v>67</v>
      </c>
      <c r="C14" s="388">
        <v>448708</v>
      </c>
      <c r="D14" s="429">
        <v>496176</v>
      </c>
      <c r="E14" s="429">
        <f>522000+30000</f>
        <v>552000</v>
      </c>
    </row>
    <row r="15" spans="1:5">
      <c r="A15" s="28" t="s">
        <v>59</v>
      </c>
      <c r="B15" s="25">
        <v>68</v>
      </c>
      <c r="C15" s="388">
        <v>1490165</v>
      </c>
      <c r="D15" s="429">
        <f>728113+620195</f>
        <v>1348308</v>
      </c>
      <c r="E15" s="429">
        <f>1446000+40000</f>
        <v>1486000</v>
      </c>
    </row>
    <row r="16" spans="1:5">
      <c r="A16" s="28" t="s">
        <v>60</v>
      </c>
      <c r="B16" s="25">
        <v>69</v>
      </c>
      <c r="C16" s="388">
        <v>1972643</v>
      </c>
      <c r="D16" s="429">
        <f>624857+58620+705447+542737-1</f>
        <v>1931660</v>
      </c>
      <c r="E16" s="388">
        <f>2042000+100000</f>
        <v>2142000</v>
      </c>
    </row>
    <row r="17" spans="1:5">
      <c r="A17" s="28" t="s">
        <v>61</v>
      </c>
      <c r="B17" s="25">
        <v>70</v>
      </c>
      <c r="C17" s="388"/>
      <c r="D17" s="429"/>
      <c r="E17" s="429"/>
    </row>
    <row r="18" spans="1:5">
      <c r="A18" s="447" t="s">
        <v>62</v>
      </c>
      <c r="B18" s="30">
        <v>79</v>
      </c>
      <c r="C18" s="30">
        <f>SUM(C10:C17)</f>
        <v>7722214</v>
      </c>
      <c r="D18" s="30">
        <f>SUM(D10:D17)</f>
        <v>7502445</v>
      </c>
      <c r="E18" s="30">
        <f>SUM(E10:E17)</f>
        <v>8144000</v>
      </c>
    </row>
    <row r="19" spans="1:5">
      <c r="A19" s="28" t="s">
        <v>63</v>
      </c>
      <c r="B19" s="25"/>
      <c r="C19" s="27"/>
      <c r="D19" s="27"/>
      <c r="E19" s="27"/>
    </row>
    <row r="20" spans="1:5">
      <c r="A20" s="28" t="s">
        <v>0</v>
      </c>
      <c r="B20" s="25">
        <v>81</v>
      </c>
      <c r="C20" s="388"/>
      <c r="D20" s="388"/>
      <c r="E20" s="448">
        <f>+'PTE-1'!E39</f>
        <v>0</v>
      </c>
    </row>
    <row r="21" spans="1:5">
      <c r="A21" s="28" t="s">
        <v>64</v>
      </c>
      <c r="B21" s="25">
        <v>82</v>
      </c>
      <c r="C21" s="388">
        <v>504565</v>
      </c>
      <c r="D21" s="388">
        <f>-529201+1100000</f>
        <v>570799</v>
      </c>
      <c r="E21" s="429">
        <f>570000+250000</f>
        <v>820000</v>
      </c>
    </row>
    <row r="22" spans="1:5">
      <c r="A22" s="28" t="s">
        <v>182</v>
      </c>
      <c r="B22" s="25">
        <v>83</v>
      </c>
      <c r="C22" s="388"/>
      <c r="D22" s="388"/>
      <c r="E22" s="388"/>
    </row>
    <row r="23" spans="1:5">
      <c r="A23" s="447" t="s">
        <v>65</v>
      </c>
      <c r="B23" s="30">
        <v>89</v>
      </c>
      <c r="C23" s="25">
        <f>+C20+C21+C22</f>
        <v>504565</v>
      </c>
      <c r="D23" s="25">
        <f>+D20+D21+D22</f>
        <v>570799</v>
      </c>
      <c r="E23" s="25">
        <f>+E20+E21+E22</f>
        <v>820000</v>
      </c>
    </row>
    <row r="24" spans="1:5">
      <c r="A24" s="449" t="s">
        <v>66</v>
      </c>
      <c r="B24" s="408"/>
      <c r="C24" s="408"/>
      <c r="D24" s="408"/>
      <c r="E24" s="408"/>
    </row>
    <row r="25" spans="1:5">
      <c r="A25" s="447" t="s">
        <v>67</v>
      </c>
      <c r="B25" s="30">
        <v>90</v>
      </c>
      <c r="C25" s="30">
        <f>+C23+C18</f>
        <v>8226779</v>
      </c>
      <c r="D25" s="30">
        <f>+D23+D18</f>
        <v>8073244</v>
      </c>
      <c r="E25" s="30">
        <f>+E23+E18</f>
        <v>8964000</v>
      </c>
    </row>
    <row r="26" spans="1:5">
      <c r="A26" s="414" t="s">
        <v>68</v>
      </c>
      <c r="B26" s="30">
        <v>91</v>
      </c>
      <c r="C26" s="25">
        <f>+C7-C25</f>
        <v>432602</v>
      </c>
      <c r="D26" s="25">
        <f>+D7-D25</f>
        <v>864744</v>
      </c>
      <c r="E26" s="440" t="s">
        <v>111</v>
      </c>
    </row>
    <row r="27" spans="1:5">
      <c r="A27" s="411"/>
      <c r="B27" s="408"/>
      <c r="C27" s="417"/>
      <c r="D27" s="417"/>
      <c r="E27" s="27"/>
    </row>
    <row r="28" spans="1:5">
      <c r="A28" s="28" t="s">
        <v>121</v>
      </c>
      <c r="B28" s="27"/>
      <c r="C28" s="417"/>
      <c r="D28" s="417"/>
      <c r="E28" s="27"/>
    </row>
    <row r="29" spans="1:5">
      <c r="A29" s="414" t="s">
        <v>433</v>
      </c>
      <c r="B29" s="30">
        <v>94</v>
      </c>
      <c r="C29" s="417"/>
      <c r="D29" s="417"/>
      <c r="E29" s="30">
        <f>+'Gen-1'!E8</f>
        <v>864744</v>
      </c>
    </row>
    <row r="30" spans="1:5">
      <c r="A30" s="26" t="s">
        <v>373</v>
      </c>
      <c r="B30" s="25">
        <v>95</v>
      </c>
      <c r="C30" s="417"/>
      <c r="D30" s="417"/>
      <c r="E30" s="25">
        <f>+'Gen-1'!E26</f>
        <v>3801985.9533240004</v>
      </c>
    </row>
    <row r="31" spans="1:5">
      <c r="A31" s="26" t="s">
        <v>374</v>
      </c>
      <c r="B31" s="25">
        <v>96</v>
      </c>
      <c r="C31" s="417"/>
      <c r="D31" s="417"/>
      <c r="E31" s="25">
        <f>+'Gen-1'!E41-'Gen-1'!E26</f>
        <v>4708014.0000000009</v>
      </c>
    </row>
    <row r="32" spans="1:5">
      <c r="A32" s="26" t="s">
        <v>115</v>
      </c>
      <c r="B32" s="25">
        <v>97</v>
      </c>
      <c r="C32" s="417"/>
      <c r="D32" s="417"/>
      <c r="E32" s="388">
        <f>+E31*0.33</f>
        <v>1553644.6200000003</v>
      </c>
    </row>
    <row r="33" spans="1:5">
      <c r="A33" s="447" t="s">
        <v>70</v>
      </c>
      <c r="B33" s="30">
        <v>98</v>
      </c>
      <c r="C33" s="417"/>
      <c r="D33" s="417"/>
      <c r="E33" s="30">
        <f>SUM(E29:E32)</f>
        <v>10928388.573324002</v>
      </c>
    </row>
    <row r="34" spans="1:5">
      <c r="A34" s="411"/>
      <c r="B34" s="408"/>
      <c r="C34" s="417"/>
      <c r="D34" s="417"/>
      <c r="E34" s="408"/>
    </row>
    <row r="35" spans="1:5">
      <c r="A35" s="447" t="s">
        <v>71</v>
      </c>
      <c r="B35" s="30">
        <v>99</v>
      </c>
      <c r="C35" s="417"/>
      <c r="D35" s="417"/>
      <c r="E35" s="30">
        <f>+E25</f>
        <v>8964000</v>
      </c>
    </row>
    <row r="36" spans="1:5">
      <c r="A36" s="26" t="s">
        <v>72</v>
      </c>
      <c r="B36" s="25">
        <v>100</v>
      </c>
      <c r="C36" s="417"/>
      <c r="D36" s="417"/>
      <c r="E36" s="388">
        <f>+E35*0.6432814</f>
        <v>5766374.4696000004</v>
      </c>
    </row>
    <row r="37" spans="1:5">
      <c r="A37" s="26" t="s">
        <v>73</v>
      </c>
      <c r="B37" s="25">
        <v>101</v>
      </c>
      <c r="C37" s="417"/>
      <c r="D37" s="417"/>
      <c r="E37" s="25">
        <f>+E35+E36</f>
        <v>14730374.469599999</v>
      </c>
    </row>
    <row r="38" spans="1:5">
      <c r="A38" s="414" t="s">
        <v>118</v>
      </c>
      <c r="B38" s="30">
        <v>102</v>
      </c>
      <c r="C38" s="417"/>
      <c r="D38" s="417"/>
      <c r="E38" s="30">
        <f>+E37-E33</f>
        <v>3801985.8962759972</v>
      </c>
    </row>
    <row r="39" spans="1:5">
      <c r="A39" s="414" t="s">
        <v>402</v>
      </c>
      <c r="B39" s="30">
        <v>103</v>
      </c>
      <c r="C39" s="417"/>
      <c r="D39" s="417"/>
      <c r="E39" s="30">
        <f>+'F108'!E12</f>
        <v>0</v>
      </c>
    </row>
    <row r="40" spans="1:5">
      <c r="A40" s="414" t="s">
        <v>119</v>
      </c>
      <c r="B40" s="30">
        <v>104</v>
      </c>
      <c r="C40" s="417"/>
      <c r="D40" s="417"/>
      <c r="E40" s="30">
        <f>+E38-E39</f>
        <v>3801985.8962759972</v>
      </c>
    </row>
    <row r="41" spans="1:5">
      <c r="A41" s="26" t="s">
        <v>336</v>
      </c>
      <c r="B41" s="25">
        <v>105</v>
      </c>
      <c r="C41" s="450">
        <f>+'F112-2'!B38</f>
        <v>0</v>
      </c>
      <c r="D41" s="417"/>
      <c r="E41" s="25">
        <f>+E42-E40</f>
        <v>0</v>
      </c>
    </row>
    <row r="42" spans="1:5">
      <c r="A42" s="26" t="s">
        <v>120</v>
      </c>
      <c r="B42" s="25">
        <v>106</v>
      </c>
      <c r="C42" s="417"/>
      <c r="D42" s="417"/>
      <c r="E42" s="25">
        <f>+E40/(1-C41)</f>
        <v>3801985.8962759972</v>
      </c>
    </row>
    <row r="43" spans="1:5">
      <c r="A43" s="398" t="s">
        <v>116</v>
      </c>
    </row>
    <row r="44" spans="1:5">
      <c r="A44" s="398" t="s">
        <v>117</v>
      </c>
      <c r="E44" s="451"/>
    </row>
    <row r="45" spans="1:5">
      <c r="E45" s="452"/>
    </row>
    <row r="54" spans="1:5">
      <c r="A54" s="620" t="s">
        <v>343</v>
      </c>
      <c r="B54" s="620"/>
      <c r="C54" s="620"/>
      <c r="D54" s="620"/>
      <c r="E54" s="620"/>
    </row>
  </sheetData>
  <mergeCells count="1">
    <mergeCell ref="A54:E54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55"/>
  <sheetViews>
    <sheetView zoomScale="90" zoomScaleNormal="100" workbookViewId="0"/>
  </sheetViews>
  <sheetFormatPr defaultColWidth="9" defaultRowHeight="15.75"/>
  <cols>
    <col min="1" max="1" width="52.625" style="2" customWidth="1"/>
    <col min="2" max="2" width="4.625" style="2" customWidth="1"/>
    <col min="3" max="5" width="13.625" style="2" customWidth="1"/>
    <col min="6" max="16384" width="9" style="2"/>
  </cols>
  <sheetData>
    <row r="1" spans="1:5">
      <c r="A1" s="398"/>
      <c r="D1" s="22"/>
      <c r="E1" s="23" t="s">
        <v>1</v>
      </c>
    </row>
    <row r="2" spans="1:5">
      <c r="A2" s="2" t="s">
        <v>2</v>
      </c>
      <c r="D2" s="23" t="s">
        <v>74</v>
      </c>
      <c r="E2" s="3" t="str">
        <f>+'Gen-1'!$E$2</f>
        <v>2012-2013</v>
      </c>
    </row>
    <row r="3" spans="1:5">
      <c r="A3" s="15"/>
      <c r="B3" s="4"/>
      <c r="C3" s="17" t="str">
        <f>+'Gen-1'!$C$3</f>
        <v>2010-2011</v>
      </c>
      <c r="D3" s="5" t="str">
        <f>+'Gen-1'!$D$3</f>
        <v>2011-2012</v>
      </c>
      <c r="E3" s="6" t="str">
        <f>+'Gen-1'!$E$3</f>
        <v>2012-2013</v>
      </c>
    </row>
    <row r="4" spans="1:5">
      <c r="A4" s="19" t="s">
        <v>13</v>
      </c>
      <c r="B4" s="7"/>
      <c r="C4" s="18" t="str">
        <f>+'Gen-1'!$C$4</f>
        <v>Audited</v>
      </c>
      <c r="D4" s="8" t="str">
        <f>+'Gen-1'!$D$4</f>
        <v>Unaudited</v>
      </c>
      <c r="E4" s="8" t="str">
        <f>+'Gen-1'!$E$4</f>
        <v>Proposed</v>
      </c>
    </row>
    <row r="5" spans="1:5">
      <c r="A5" s="20" t="s">
        <v>398</v>
      </c>
      <c r="B5" s="10" t="s">
        <v>18</v>
      </c>
      <c r="C5" s="18" t="str">
        <f>+'Gen-1'!$C$5</f>
        <v>Actual</v>
      </c>
      <c r="D5" s="8" t="str">
        <f>+'Gen-1'!$D$5</f>
        <v>Actual</v>
      </c>
      <c r="E5" s="8" t="str">
        <f>+'Gen-1'!$E$5</f>
        <v>Budget</v>
      </c>
    </row>
    <row r="6" spans="1:5">
      <c r="A6" s="15" t="s">
        <v>404</v>
      </c>
      <c r="B6" s="11">
        <v>1</v>
      </c>
      <c r="C6" s="34"/>
      <c r="D6" s="11">
        <f>+'PTE-2'!C29</f>
        <v>0</v>
      </c>
      <c r="E6" s="11">
        <f>+'PTE-2'!D29</f>
        <v>0</v>
      </c>
    </row>
    <row r="7" spans="1:5">
      <c r="A7" s="19" t="s">
        <v>405</v>
      </c>
      <c r="B7" s="11">
        <v>2</v>
      </c>
      <c r="C7" s="322" t="s">
        <v>112</v>
      </c>
      <c r="D7" s="322" t="s">
        <v>112</v>
      </c>
      <c r="E7" s="34"/>
    </row>
    <row r="8" spans="1:5">
      <c r="A8" s="16" t="s">
        <v>110</v>
      </c>
      <c r="B8" s="11">
        <v>3</v>
      </c>
      <c r="C8" s="11">
        <f>SUM(C6:C7)</f>
        <v>0</v>
      </c>
      <c r="D8" s="11">
        <f>SUM(D6:D7)</f>
        <v>0</v>
      </c>
      <c r="E8" s="11">
        <f>SUM(E6:E7)</f>
        <v>0</v>
      </c>
    </row>
    <row r="9" spans="1:5">
      <c r="A9" s="7" t="s">
        <v>20</v>
      </c>
      <c r="B9" s="14"/>
      <c r="C9" s="7"/>
      <c r="D9" s="7"/>
      <c r="E9" s="7"/>
    </row>
    <row r="10" spans="1:5">
      <c r="A10" s="7" t="s">
        <v>21</v>
      </c>
      <c r="B10" s="14"/>
      <c r="C10" s="7"/>
      <c r="D10" s="7"/>
      <c r="E10" s="7"/>
    </row>
    <row r="11" spans="1:5">
      <c r="A11" s="7" t="s">
        <v>370</v>
      </c>
      <c r="B11" s="13">
        <v>4</v>
      </c>
      <c r="C11" s="33"/>
      <c r="D11" s="33"/>
      <c r="E11" s="10"/>
    </row>
    <row r="12" spans="1:5">
      <c r="A12" s="7" t="s">
        <v>371</v>
      </c>
      <c r="B12" s="24">
        <v>5</v>
      </c>
      <c r="C12" s="34"/>
      <c r="D12" s="34"/>
      <c r="E12" s="11"/>
    </row>
    <row r="13" spans="1:5">
      <c r="A13" s="9" t="s">
        <v>335</v>
      </c>
      <c r="B13" s="13">
        <v>9</v>
      </c>
      <c r="C13" s="10">
        <f>SUM(C11:C12)</f>
        <v>0</v>
      </c>
      <c r="D13" s="10">
        <f>SUM(D11:D12)</f>
        <v>0</v>
      </c>
      <c r="E13" s="10">
        <f>SUM(E11:E12)</f>
        <v>0</v>
      </c>
    </row>
    <row r="14" spans="1:5">
      <c r="A14" s="7" t="s">
        <v>23</v>
      </c>
      <c r="B14" s="4"/>
      <c r="C14" s="4"/>
      <c r="D14" s="4"/>
      <c r="E14" s="4"/>
    </row>
    <row r="15" spans="1:5">
      <c r="A15" s="7" t="s">
        <v>24</v>
      </c>
      <c r="B15" s="10">
        <v>10</v>
      </c>
      <c r="C15" s="33"/>
      <c r="D15" s="33"/>
      <c r="E15" s="33"/>
    </row>
    <row r="16" spans="1:5">
      <c r="A16" s="7" t="s">
        <v>25</v>
      </c>
      <c r="B16" s="11">
        <v>11</v>
      </c>
      <c r="C16" s="34"/>
      <c r="D16" s="34"/>
      <c r="E16" s="34"/>
    </row>
    <row r="17" spans="1:5">
      <c r="A17" s="9" t="s">
        <v>26</v>
      </c>
      <c r="B17" s="11">
        <v>19</v>
      </c>
      <c r="C17" s="11">
        <f>SUM(C15:C16)</f>
        <v>0</v>
      </c>
      <c r="D17" s="11">
        <f>SUM(D15:D16)</f>
        <v>0</v>
      </c>
      <c r="E17" s="11">
        <f>SUM(E15:E16)</f>
        <v>0</v>
      </c>
    </row>
    <row r="18" spans="1:5">
      <c r="A18" s="4" t="s">
        <v>27</v>
      </c>
      <c r="B18" s="4"/>
      <c r="C18" s="4"/>
      <c r="D18" s="4"/>
      <c r="E18" s="11"/>
    </row>
    <row r="19" spans="1:5">
      <c r="A19" s="7" t="s">
        <v>354</v>
      </c>
      <c r="B19" s="11">
        <v>20</v>
      </c>
      <c r="C19" s="34"/>
      <c r="D19" s="34"/>
      <c r="E19" s="7">
        <f>'F108'!G13</f>
        <v>0</v>
      </c>
    </row>
    <row r="20" spans="1:5">
      <c r="A20" s="7" t="s">
        <v>28</v>
      </c>
      <c r="B20" s="11">
        <v>21</v>
      </c>
      <c r="C20" s="34"/>
      <c r="D20" s="34"/>
      <c r="E20" s="11">
        <f>+'F263'!N17</f>
        <v>0</v>
      </c>
    </row>
    <row r="21" spans="1:5">
      <c r="A21" s="7" t="s">
        <v>29</v>
      </c>
      <c r="B21" s="11">
        <v>22</v>
      </c>
      <c r="C21" s="34"/>
      <c r="D21" s="34"/>
      <c r="E21" s="34"/>
    </row>
    <row r="22" spans="1:5">
      <c r="A22" s="7" t="s">
        <v>30</v>
      </c>
      <c r="B22" s="11">
        <v>23</v>
      </c>
      <c r="C22" s="34"/>
      <c r="D22" s="34"/>
      <c r="E22" s="34"/>
    </row>
    <row r="23" spans="1:5">
      <c r="A23" s="7" t="s">
        <v>31</v>
      </c>
      <c r="B23" s="11">
        <v>24</v>
      </c>
      <c r="C23" s="34"/>
      <c r="D23" s="34"/>
      <c r="E23" s="34"/>
    </row>
    <row r="24" spans="1:5">
      <c r="A24" s="9" t="s">
        <v>32</v>
      </c>
      <c r="B24" s="11">
        <v>29</v>
      </c>
      <c r="C24" s="11">
        <f>SUM(C19:C23)</f>
        <v>0</v>
      </c>
      <c r="D24" s="11">
        <f>SUM(D19:D23)</f>
        <v>0</v>
      </c>
      <c r="E24" s="11">
        <f>SUM(E19:E23)</f>
        <v>0</v>
      </c>
    </row>
    <row r="25" spans="1:5">
      <c r="A25" s="4" t="s">
        <v>33</v>
      </c>
      <c r="B25" s="4"/>
      <c r="C25" s="4"/>
      <c r="D25" s="4"/>
      <c r="E25" s="4"/>
    </row>
    <row r="26" spans="1:5">
      <c r="A26" s="7" t="s">
        <v>34</v>
      </c>
      <c r="B26" s="10">
        <v>30</v>
      </c>
      <c r="C26" s="33"/>
      <c r="D26" s="33"/>
      <c r="E26" s="10">
        <f>+'F112-1'!E25</f>
        <v>0</v>
      </c>
    </row>
    <row r="27" spans="1:5">
      <c r="A27" s="7" t="s">
        <v>35</v>
      </c>
      <c r="B27" s="11">
        <v>31</v>
      </c>
      <c r="C27" s="34"/>
      <c r="D27" s="39">
        <f>+'F112-1'!E20</f>
        <v>0</v>
      </c>
      <c r="E27" s="317" t="s">
        <v>112</v>
      </c>
    </row>
    <row r="28" spans="1:5">
      <c r="A28" s="7" t="s">
        <v>36</v>
      </c>
      <c r="B28" s="11">
        <v>32</v>
      </c>
      <c r="C28" s="34"/>
      <c r="D28" s="34"/>
      <c r="E28" s="11">
        <f>+'F263'!H17</f>
        <v>0</v>
      </c>
    </row>
    <row r="29" spans="1:5">
      <c r="A29" s="7" t="s">
        <v>37</v>
      </c>
      <c r="B29" s="11">
        <v>33</v>
      </c>
      <c r="C29" s="34"/>
      <c r="D29" s="34"/>
      <c r="E29" s="11">
        <f>+'F263'!J17</f>
        <v>0</v>
      </c>
    </row>
    <row r="30" spans="1:5">
      <c r="A30" s="7" t="s">
        <v>38</v>
      </c>
      <c r="B30" s="11">
        <v>34</v>
      </c>
      <c r="C30" s="34"/>
      <c r="D30" s="34"/>
      <c r="E30" s="11">
        <f>+'F112-1'!E32</f>
        <v>0</v>
      </c>
    </row>
    <row r="31" spans="1:5">
      <c r="A31" s="7" t="s">
        <v>39</v>
      </c>
      <c r="B31" s="11">
        <v>35</v>
      </c>
      <c r="C31" s="34"/>
      <c r="D31" s="34"/>
      <c r="E31" s="11">
        <f>+'F263'!L17</f>
        <v>0</v>
      </c>
    </row>
    <row r="32" spans="1:5">
      <c r="A32" s="7" t="s">
        <v>40</v>
      </c>
      <c r="B32" s="11">
        <v>36</v>
      </c>
      <c r="C32" s="34"/>
      <c r="D32" s="34"/>
      <c r="E32" s="34"/>
    </row>
    <row r="33" spans="1:5">
      <c r="A33" s="9" t="s">
        <v>41</v>
      </c>
      <c r="B33" s="11">
        <v>39</v>
      </c>
      <c r="C33" s="11">
        <f>SUM(C26:C32)</f>
        <v>0</v>
      </c>
      <c r="D33" s="11">
        <f>SUM(D26:D32)</f>
        <v>0</v>
      </c>
      <c r="E33" s="11">
        <f>SUM(E26:E32)</f>
        <v>0</v>
      </c>
    </row>
    <row r="34" spans="1:5">
      <c r="A34" s="4" t="s">
        <v>42</v>
      </c>
      <c r="B34" s="4"/>
      <c r="C34" s="4"/>
      <c r="D34" s="4"/>
      <c r="E34" s="4"/>
    </row>
    <row r="35" spans="1:5">
      <c r="A35" s="7" t="s">
        <v>43</v>
      </c>
      <c r="B35" s="10">
        <v>40</v>
      </c>
      <c r="C35" s="33"/>
      <c r="D35" s="33"/>
      <c r="E35" s="33"/>
    </row>
    <row r="36" spans="1:5">
      <c r="A36" s="7" t="s">
        <v>44</v>
      </c>
      <c r="B36" s="11">
        <v>41</v>
      </c>
      <c r="C36" s="34"/>
      <c r="D36" s="34"/>
      <c r="E36" s="34"/>
    </row>
    <row r="37" spans="1:5">
      <c r="A37" s="7" t="s">
        <v>45</v>
      </c>
      <c r="B37" s="11">
        <v>42</v>
      </c>
      <c r="C37" s="34"/>
      <c r="D37" s="34"/>
      <c r="E37" s="34"/>
    </row>
    <row r="38" spans="1:5">
      <c r="A38" s="7" t="s">
        <v>46</v>
      </c>
      <c r="B38" s="11">
        <v>43</v>
      </c>
      <c r="C38" s="34"/>
      <c r="D38" s="34"/>
      <c r="E38" s="318" t="s">
        <v>112</v>
      </c>
    </row>
    <row r="39" spans="1:5">
      <c r="A39" s="7" t="s">
        <v>113</v>
      </c>
      <c r="B39" s="11">
        <v>44</v>
      </c>
      <c r="C39" s="34"/>
      <c r="D39" s="34"/>
      <c r="E39" s="36"/>
    </row>
    <row r="40" spans="1:5">
      <c r="A40" s="9" t="s">
        <v>47</v>
      </c>
      <c r="B40" s="11">
        <v>49</v>
      </c>
      <c r="C40" s="11">
        <f>SUM(C35:C39)</f>
        <v>0</v>
      </c>
      <c r="D40" s="11">
        <f>SUM(D35:D39)</f>
        <v>0</v>
      </c>
      <c r="E40" s="11">
        <f>SUM(E35:E39)</f>
        <v>0</v>
      </c>
    </row>
    <row r="41" spans="1:5">
      <c r="A41" s="319" t="s">
        <v>48</v>
      </c>
      <c r="B41" s="4"/>
      <c r="C41" s="4"/>
      <c r="D41" s="4"/>
      <c r="E41" s="4"/>
    </row>
    <row r="42" spans="1:5">
      <c r="A42" s="7" t="s">
        <v>372</v>
      </c>
      <c r="B42" s="10">
        <v>60</v>
      </c>
      <c r="C42" s="10">
        <f>+C13+C17+C24+C33+C40</f>
        <v>0</v>
      </c>
      <c r="D42" s="10">
        <f>+D13+D17+D24+D33+D40</f>
        <v>0</v>
      </c>
      <c r="E42" s="10">
        <f>+E13+E17+E24+E33+E40</f>
        <v>0</v>
      </c>
    </row>
    <row r="43" spans="1:5">
      <c r="A43" s="9" t="s">
        <v>49</v>
      </c>
      <c r="B43" s="10">
        <v>62</v>
      </c>
      <c r="C43" s="10">
        <f>+C6+C42</f>
        <v>0</v>
      </c>
      <c r="D43" s="10">
        <f>+D6+D42</f>
        <v>0</v>
      </c>
      <c r="E43" s="10">
        <f>+E6+E42</f>
        <v>0</v>
      </c>
    </row>
    <row r="44" spans="1:5">
      <c r="A44" s="385"/>
      <c r="B44" s="22"/>
      <c r="C44" s="22"/>
      <c r="D44" s="22"/>
      <c r="E44" s="22"/>
    </row>
    <row r="45" spans="1:5">
      <c r="A45" s="385" t="s">
        <v>406</v>
      </c>
      <c r="B45" s="22"/>
      <c r="C45" s="22"/>
      <c r="D45" s="22"/>
      <c r="E45" s="22"/>
    </row>
    <row r="46" spans="1:5">
      <c r="A46" s="385" t="s">
        <v>407</v>
      </c>
      <c r="B46" s="22"/>
      <c r="C46" s="22"/>
      <c r="D46" s="22"/>
      <c r="E46" s="22"/>
    </row>
    <row r="47" spans="1:5">
      <c r="A47" s="385" t="s">
        <v>408</v>
      </c>
      <c r="B47" s="22"/>
      <c r="C47" s="22"/>
      <c r="D47" s="22"/>
      <c r="E47" s="22"/>
    </row>
    <row r="48" spans="1:5">
      <c r="A48" s="385"/>
      <c r="B48" s="22"/>
      <c r="C48" s="22"/>
      <c r="D48" s="22"/>
      <c r="E48" s="22"/>
    </row>
    <row r="49" spans="1:5">
      <c r="A49" s="387" t="s">
        <v>409</v>
      </c>
      <c r="B49" s="22"/>
      <c r="C49" s="22"/>
      <c r="D49" s="22"/>
      <c r="E49" s="22"/>
    </row>
    <row r="50" spans="1:5">
      <c r="A50" s="387" t="s">
        <v>413</v>
      </c>
      <c r="B50" s="22"/>
      <c r="C50" s="22"/>
      <c r="D50" s="22"/>
      <c r="E50" s="22"/>
    </row>
    <row r="51" spans="1:5">
      <c r="A51" s="387" t="s">
        <v>410</v>
      </c>
      <c r="B51" s="22"/>
      <c r="C51" s="22"/>
      <c r="D51" s="22"/>
      <c r="E51" s="22"/>
    </row>
    <row r="52" spans="1:5">
      <c r="A52" s="385"/>
      <c r="B52" s="22"/>
      <c r="C52" s="22"/>
      <c r="D52" s="22"/>
      <c r="E52" s="22"/>
    </row>
    <row r="53" spans="1:5">
      <c r="A53" s="1" t="s">
        <v>50</v>
      </c>
    </row>
    <row r="54" spans="1:5" ht="8.25" customHeight="1"/>
    <row r="55" spans="1:5">
      <c r="A55" s="619" t="s">
        <v>343</v>
      </c>
      <c r="B55" s="619"/>
      <c r="C55" s="619"/>
      <c r="D55" s="619"/>
      <c r="E55" s="619"/>
    </row>
  </sheetData>
  <mergeCells count="1">
    <mergeCell ref="A55:E55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27</vt:i4>
      </vt:variant>
    </vt:vector>
  </HeadingPairs>
  <TitlesOfParts>
    <vt:vector size="59" baseType="lpstr">
      <vt:lpstr>F108</vt:lpstr>
      <vt:lpstr>F112-1</vt:lpstr>
      <vt:lpstr>F112-2</vt:lpstr>
      <vt:lpstr>F263</vt:lpstr>
      <vt:lpstr>Debt-1</vt:lpstr>
      <vt:lpstr>Debt-2</vt:lpstr>
      <vt:lpstr>Gen-1</vt:lpstr>
      <vt:lpstr>Gen-2</vt:lpstr>
      <vt:lpstr>PTE-1</vt:lpstr>
      <vt:lpstr>PTE-2</vt:lpstr>
      <vt:lpstr>ABE-1</vt:lpstr>
      <vt:lpstr>ABE-2</vt:lpstr>
      <vt:lpstr>AdSupp-1</vt:lpstr>
      <vt:lpstr>AdSupp-2</vt:lpstr>
      <vt:lpstr>MotorCyc-1</vt:lpstr>
      <vt:lpstr>MotorCyc-2</vt:lpstr>
      <vt:lpstr>Truck-1</vt:lpstr>
      <vt:lpstr>Truck-2</vt:lpstr>
      <vt:lpstr>Auxillary</vt:lpstr>
      <vt:lpstr>Cap Out-1</vt:lpstr>
      <vt:lpstr>Cap Out-2</vt:lpstr>
      <vt:lpstr>B &amp; I - 1</vt:lpstr>
      <vt:lpstr>B &amp; I - 2</vt:lpstr>
      <vt:lpstr>Special Assess-1</vt:lpstr>
      <vt:lpstr>Special Assess-2</vt:lpstr>
      <vt:lpstr>No-Fund Warrant-1</vt:lpstr>
      <vt:lpstr>No-Fund Warrant-2</vt:lpstr>
      <vt:lpstr>Rev Bds</vt:lpstr>
      <vt:lpstr>Notice</vt:lpstr>
      <vt:lpstr>Sheet1</vt:lpstr>
      <vt:lpstr>Certificate</vt:lpstr>
      <vt:lpstr>Amend</vt:lpstr>
      <vt:lpstr>'ABE-1'!Print_Area</vt:lpstr>
      <vt:lpstr>'ABE-2'!Print_Area</vt:lpstr>
      <vt:lpstr>'AdSupp-1'!Print_Area</vt:lpstr>
      <vt:lpstr>'AdSupp-2'!Print_Area</vt:lpstr>
      <vt:lpstr>Amend!Print_Area</vt:lpstr>
      <vt:lpstr>Auxillary!Print_Area</vt:lpstr>
      <vt:lpstr>'B &amp; I - 1'!Print_Area</vt:lpstr>
      <vt:lpstr>'B &amp; I - 2'!Print_Area</vt:lpstr>
      <vt:lpstr>'Cap Out-1'!Print_Area</vt:lpstr>
      <vt:lpstr>'Cap Out-2'!Print_Area</vt:lpstr>
      <vt:lpstr>Certificate!Print_Area</vt:lpstr>
      <vt:lpstr>'Debt-1'!Print_Area</vt:lpstr>
      <vt:lpstr>'Debt-2'!Print_Area</vt:lpstr>
      <vt:lpstr>'F108'!Print_Area</vt:lpstr>
      <vt:lpstr>'F263'!Print_Area</vt:lpstr>
      <vt:lpstr>'Gen-1'!Print_Area</vt:lpstr>
      <vt:lpstr>'Gen-2'!Print_Area</vt:lpstr>
      <vt:lpstr>'MotorCyc-1'!Print_Area</vt:lpstr>
      <vt:lpstr>'MotorCyc-2'!Print_Area</vt:lpstr>
      <vt:lpstr>'No-Fund Warrant-1'!Print_Area</vt:lpstr>
      <vt:lpstr>'No-Fund Warrant-2'!Print_Area</vt:lpstr>
      <vt:lpstr>Notice!Print_Area</vt:lpstr>
      <vt:lpstr>'Rev Bds'!Print_Area</vt:lpstr>
      <vt:lpstr>'Special Assess-1'!Print_Area</vt:lpstr>
      <vt:lpstr>'Special Assess-2'!Print_Area</vt:lpstr>
      <vt:lpstr>'Truck-1'!Print_Area</vt:lpstr>
      <vt:lpstr>'Truck-2'!Print_Area</vt:lpstr>
    </vt:vector>
  </TitlesOfParts>
  <Company>Kansas Board of Regents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2001 Community College Budget Forms</dc:title>
  <dc:creator>Oliver, Kelly</dc:creator>
  <cp:lastModifiedBy>NexTech</cp:lastModifiedBy>
  <cp:lastPrinted>2012-10-23T19:19:20Z</cp:lastPrinted>
  <dcterms:created xsi:type="dcterms:W3CDTF">1999-12-27T18:28:08Z</dcterms:created>
  <dcterms:modified xsi:type="dcterms:W3CDTF">2012-10-23T19:19:32Z</dcterms:modified>
</cp:coreProperties>
</file>