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020" windowWidth="9570" windowHeight="1170" tabRatio="720" activeTab="4"/>
  </bookViews>
  <sheets>
    <sheet name="Instructions" sheetId="27" r:id="rId1"/>
    <sheet name="Input" sheetId="29" r:id="rId2"/>
    <sheet name="InputMill" sheetId="31" r:id="rId3"/>
    <sheet name="InputBudSum" sheetId="32" r:id="rId4"/>
    <sheet name="cert" sheetId="33" r:id="rId5"/>
    <sheet name="lease" sheetId="4" r:id="rId6"/>
    <sheet name="general" sheetId="23" r:id="rId7"/>
    <sheet name="fund2" sheetId="25" r:id="rId8"/>
    <sheet name="fund3" sheetId="24" r:id="rId9"/>
    <sheet name="summary" sheetId="7" r:id="rId10"/>
    <sheet name="legend" sheetId="30" r:id="rId11"/>
  </sheets>
  <definedNames>
    <definedName name="_xlnm.Print_Area" localSheetId="7">fund2!$A$1:$E$50</definedName>
    <definedName name="_xlnm.Print_Area" localSheetId="8">fund3!$A$1:$E$49</definedName>
    <definedName name="_xlnm.Print_Area" localSheetId="6">general!$A$1:$D$54</definedName>
    <definedName name="_xlnm.Print_Area" localSheetId="5">lease!$A$2:$I$25</definedName>
    <definedName name="_xlnm.Print_Area" localSheetId="9">summary!$B$1:$F$29</definedName>
  </definedNames>
  <calcPr calcId="125725"/>
</workbook>
</file>

<file path=xl/calcChain.xml><?xml version="1.0" encoding="utf-8"?>
<calcChain xmlns="http://schemas.openxmlformats.org/spreadsheetml/2006/main">
  <c r="G35" i="33"/>
  <c r="G36"/>
  <c r="G37"/>
  <c r="G38"/>
  <c r="G39"/>
  <c r="B37"/>
  <c r="B39"/>
  <c r="F31"/>
  <c r="F32"/>
  <c r="F33"/>
  <c r="B31"/>
  <c r="B32"/>
  <c r="B33"/>
  <c r="F11"/>
  <c r="E19"/>
  <c r="C17"/>
  <c r="C16"/>
  <c r="G11"/>
  <c r="A5"/>
  <c r="A3"/>
  <c r="G1"/>
  <c r="G20" i="32"/>
  <c r="G21" s="1"/>
  <c r="G19" s="1"/>
  <c r="B26" i="7"/>
  <c r="D23"/>
  <c r="C23"/>
  <c r="D34" i="29"/>
  <c r="D33"/>
  <c r="B23" i="7"/>
  <c r="B6"/>
  <c r="B8"/>
  <c r="D13" i="31"/>
  <c r="A52" i="23" s="1"/>
  <c r="D12" i="31"/>
  <c r="A11"/>
  <c r="A10"/>
  <c r="A9"/>
  <c r="A8"/>
  <c r="A7"/>
  <c r="A6"/>
  <c r="I25" i="29"/>
  <c r="C33" s="1"/>
  <c r="C22" i="7" s="1"/>
  <c r="E20" i="24"/>
  <c r="E18"/>
  <c r="D20"/>
  <c r="D18"/>
  <c r="C20"/>
  <c r="C18"/>
  <c r="E20" i="25"/>
  <c r="E18"/>
  <c r="D20"/>
  <c r="D18"/>
  <c r="C20"/>
  <c r="C18"/>
  <c r="E44" i="24"/>
  <c r="F17" i="33"/>
  <c r="D44" i="24"/>
  <c r="D43"/>
  <c r="C44"/>
  <c r="C43"/>
  <c r="E44" i="25"/>
  <c r="F16" i="33"/>
  <c r="D44" i="25"/>
  <c r="D43"/>
  <c r="C44"/>
  <c r="D49" i="23"/>
  <c r="F15" i="33" s="1"/>
  <c r="C49" i="23"/>
  <c r="C48" s="1"/>
  <c r="B49"/>
  <c r="C17" i="7" s="1"/>
  <c r="D20" i="23"/>
  <c r="D18" s="1"/>
  <c r="C20"/>
  <c r="C18" s="1"/>
  <c r="B20"/>
  <c r="B18" s="1"/>
  <c r="C21" i="24"/>
  <c r="H25" i="29"/>
  <c r="H26" s="1"/>
  <c r="G5" i="4"/>
  <c r="I1"/>
  <c r="I6"/>
  <c r="E16" i="7"/>
  <c r="F1"/>
  <c r="E6" i="24"/>
  <c r="E6" i="25"/>
  <c r="E1" i="24"/>
  <c r="E1" i="25"/>
  <c r="D6" i="23"/>
  <c r="D1"/>
  <c r="G23" i="4"/>
  <c r="E23" i="7"/>
  <c r="A6" i="24"/>
  <c r="B19" i="7" s="1"/>
  <c r="A6" i="25"/>
  <c r="B18" i="7" s="1"/>
  <c r="A1" i="23"/>
  <c r="A1" i="25"/>
  <c r="A45"/>
  <c r="A7"/>
  <c r="C21"/>
  <c r="A1" i="24"/>
  <c r="A45"/>
  <c r="A7"/>
  <c r="A1" i="4"/>
  <c r="I23"/>
  <c r="H23"/>
  <c r="B5" i="7"/>
  <c r="D19"/>
  <c r="C19"/>
  <c r="C45" i="25"/>
  <c r="C46"/>
  <c r="C43"/>
  <c r="C18" i="7"/>
  <c r="D18"/>
  <c r="E18"/>
  <c r="D7" i="25"/>
  <c r="D21"/>
  <c r="E17" i="7"/>
  <c r="C45" i="24"/>
  <c r="D45" i="25"/>
  <c r="E7"/>
  <c r="E21"/>
  <c r="E45"/>
  <c r="E46"/>
  <c r="D46"/>
  <c r="E19" i="7"/>
  <c r="E43" i="24"/>
  <c r="E43" i="25"/>
  <c r="D7" i="24"/>
  <c r="D21"/>
  <c r="D45"/>
  <c r="C46"/>
  <c r="E7"/>
  <c r="E21"/>
  <c r="E45"/>
  <c r="E46"/>
  <c r="D46"/>
  <c r="G18" i="32"/>
  <c r="E20" i="7" l="1"/>
  <c r="E14" i="31"/>
  <c r="D52" i="23" s="1"/>
  <c r="A14" i="31"/>
  <c r="C20" i="7"/>
  <c r="F18" i="33"/>
  <c r="D48" i="23"/>
  <c r="D17" i="7"/>
  <c r="D20" s="1"/>
  <c r="B21" i="23"/>
  <c r="B50" s="1"/>
  <c r="B48"/>
  <c r="G23" i="32"/>
  <c r="G22"/>
  <c r="D7" s="1"/>
  <c r="H27" i="29"/>
  <c r="D16" i="7"/>
  <c r="D6" i="25"/>
  <c r="G6" i="4"/>
  <c r="I26" i="29"/>
  <c r="I27" s="1"/>
  <c r="C34"/>
  <c r="D22" i="7" s="1"/>
  <c r="E22" s="1"/>
  <c r="A19" i="31"/>
  <c r="B51" i="23" l="1"/>
  <c r="C7"/>
  <c r="C21" s="1"/>
  <c r="C50" s="1"/>
  <c r="B6"/>
  <c r="C16" i="7"/>
  <c r="C6" i="25"/>
  <c r="C6" i="24"/>
  <c r="H6" i="4"/>
  <c r="D6" i="24"/>
  <c r="C6" i="23"/>
  <c r="D7" l="1"/>
  <c r="D21" s="1"/>
  <c r="D50" s="1"/>
  <c r="D51" s="1"/>
  <c r="C51"/>
</calcChain>
</file>

<file path=xl/sharedStrings.xml><?xml version="1.0" encoding="utf-8"?>
<sst xmlns="http://schemas.openxmlformats.org/spreadsheetml/2006/main" count="336" uniqueCount="263">
  <si>
    <t>Page</t>
  </si>
  <si>
    <t>No.</t>
  </si>
  <si>
    <t>Fund</t>
  </si>
  <si>
    <t>General</t>
  </si>
  <si>
    <t>Totals</t>
  </si>
  <si>
    <t>Amount</t>
  </si>
  <si>
    <t>Rate</t>
  </si>
  <si>
    <t>Total</t>
  </si>
  <si>
    <t>Term</t>
  </si>
  <si>
    <t>of</t>
  </si>
  <si>
    <t>Int</t>
  </si>
  <si>
    <t>Financed</t>
  </si>
  <si>
    <t>Contract</t>
  </si>
  <si>
    <t>Date</t>
  </si>
  <si>
    <t>(Months)</t>
  </si>
  <si>
    <t>%</t>
  </si>
  <si>
    <t>(Beg Princ)</t>
  </si>
  <si>
    <t>Adopted Budget</t>
  </si>
  <si>
    <t>Prior Year</t>
  </si>
  <si>
    <t>Proposed Budget</t>
  </si>
  <si>
    <t>Current Year</t>
  </si>
  <si>
    <t>Interest on Idle Funds</t>
  </si>
  <si>
    <t>Resources Available</t>
  </si>
  <si>
    <t>Expenditures:</t>
  </si>
  <si>
    <t>Total Expenditures</t>
  </si>
  <si>
    <t>Actual</t>
  </si>
  <si>
    <t>Total Receipts</t>
  </si>
  <si>
    <t>TOTAL</t>
  </si>
  <si>
    <t>We, the undersigned officers of</t>
  </si>
  <si>
    <t>Proposed Budget Year</t>
  </si>
  <si>
    <t>Expenditures for the</t>
  </si>
  <si>
    <t>Adopted Budget of</t>
  </si>
  <si>
    <t>Recreation Commission Secretary</t>
  </si>
  <si>
    <t>@ Beg of FY:</t>
  </si>
  <si>
    <t>Pmts Due</t>
  </si>
  <si>
    <t>Estimated</t>
  </si>
  <si>
    <t>Receipts:</t>
  </si>
  <si>
    <t>CERTIFICATE</t>
  </si>
  <si>
    <t>FUND PAGE</t>
  </si>
  <si>
    <t>Princ Bal On</t>
  </si>
  <si>
    <t>BUDGET SUMMARY OF EXPENDITURES</t>
  </si>
  <si>
    <t>Statement of Conditional Lease-Purchase and Certificate of Participation</t>
  </si>
  <si>
    <t>General Instructions</t>
  </si>
  <si>
    <t>To print the spreadsheets, you can either print one sheet or all of the sheets at once.</t>
  </si>
  <si>
    <t>Recreation Commission Instructions</t>
  </si>
  <si>
    <t>The Governing Body of</t>
  </si>
  <si>
    <t>year.</t>
  </si>
  <si>
    <t>The Proposed Budget Expenditures (below) are the maximum expenditure limits for the budget</t>
  </si>
  <si>
    <t>Year</t>
  </si>
  <si>
    <t>Recreation Commission Computer Spreadsheet Preparation</t>
  </si>
  <si>
    <t>Unencumbered Cash Balance</t>
  </si>
  <si>
    <t>General Fund</t>
  </si>
  <si>
    <t>Page No.</t>
  </si>
  <si>
    <t xml:space="preserve">Page No. </t>
  </si>
  <si>
    <t>Commission Members</t>
  </si>
  <si>
    <t xml:space="preserve">Hearing this budget was duly approved and adopted as the maximum expenditure for the </t>
  </si>
  <si>
    <t xml:space="preserve">Enter information in all areas that are green if they apply to the budget you are preparing.  </t>
  </si>
  <si>
    <t>The lighter shaded areas are protected because these contain formulas which should not be changed.  Any errors must be corrected on the input sheet or where the detail information is entered.</t>
  </si>
  <si>
    <t xml:space="preserve">certify that the hearing mentioned in the attached publication was held and after the Budget </t>
  </si>
  <si>
    <t>Provide point of contact:</t>
  </si>
  <si>
    <t>Name of Recreation Commission:</t>
  </si>
  <si>
    <t>Recreation Commission Point of Contact:</t>
  </si>
  <si>
    <t>Point of Contact Phone Number:</t>
  </si>
  <si>
    <t>POC phone number:</t>
  </si>
  <si>
    <t>City,State,ZIP</t>
  </si>
  <si>
    <t>Street Address or P O Box:</t>
  </si>
  <si>
    <t>Other County:</t>
  </si>
  <si>
    <t>for the Year of</t>
  </si>
  <si>
    <t>Ending</t>
  </si>
  <si>
    <t>If additional fund pages are used:</t>
  </si>
  <si>
    <t>Lease balance for year:</t>
  </si>
  <si>
    <t>Indicates where the information comes from to be input.</t>
  </si>
  <si>
    <t>All revision dated 8/06/07</t>
  </si>
  <si>
    <t>Read these instructions carefully.  If after reviewing them you still have questions, call Municipal Services at 785-296-2311 or e-mail : armunis@da.ks.gov</t>
  </si>
  <si>
    <t xml:space="preserve">1. Instructions changed to whom to contact </t>
  </si>
  <si>
    <t>2. Instructions changed about submission of budgets via email</t>
  </si>
  <si>
    <t>4. Footed Certificate page with #1</t>
  </si>
  <si>
    <t>5. Certificate page has POC for Rec and add Other Counties</t>
  </si>
  <si>
    <t>Budget Summary</t>
  </si>
  <si>
    <t>Name Home County for USD or City Levying Taxes:</t>
  </si>
  <si>
    <t>Enter County the budget is being submitted to:</t>
  </si>
  <si>
    <t>If previous budget had a beginning lease dollar balance:</t>
  </si>
  <si>
    <t xml:space="preserve">Submitting the Budget </t>
  </si>
  <si>
    <t>1.  Enter the information on the Input sheet. The green shaded areas will expand automatically.</t>
  </si>
  <si>
    <t>Page No. 2</t>
  </si>
  <si>
    <t>Page No. 3</t>
  </si>
  <si>
    <t>7. Change Certificate page putting Lease page under the table of contents</t>
  </si>
  <si>
    <t>9. Hard coded the page number for lease page</t>
  </si>
  <si>
    <t>8. Hard coded the page number for lease and general fund page on the Certificate page</t>
  </si>
  <si>
    <t>10. Hard coded the page number for the general fund page</t>
  </si>
  <si>
    <t>3. Instructions changed for information on the input page</t>
  </si>
  <si>
    <t>1st County:</t>
  </si>
  <si>
    <t>2nd County:</t>
  </si>
  <si>
    <t>3rd County:</t>
  </si>
  <si>
    <t>Enter Fund Name for tab fund2:</t>
  </si>
  <si>
    <t>Enter Fund Name for tab fund3:</t>
  </si>
  <si>
    <t>6. Expanded on the instructions for preparation on notes 2a, 3a, 4, 5, 6</t>
  </si>
  <si>
    <t>List Other Counties that levy taxes to support the Rec Comm.:</t>
  </si>
  <si>
    <t>11. Added warning message to all fund pages</t>
  </si>
  <si>
    <t>***If you are merely leasing/renting with no intent to purchase, do not list--such transactions are not lease-purchases.</t>
  </si>
  <si>
    <t>Red areas indicate a warning or needing correction.</t>
  </si>
  <si>
    <t>Enter year being budgeted:</t>
  </si>
  <si>
    <r>
      <t>Sponsor by USD, enter as (</t>
    </r>
    <r>
      <rPr>
        <b/>
        <sz val="12"/>
        <rFont val="Times New Roman"/>
        <family val="1"/>
      </rPr>
      <t>YYYY/YYYY</t>
    </r>
    <r>
      <rPr>
        <sz val="12"/>
        <rFont val="Times New Roman"/>
        <family val="1"/>
      </rPr>
      <t>):</t>
    </r>
  </si>
  <si>
    <r>
      <t>Sponsor by City, enter as (</t>
    </r>
    <r>
      <rPr>
        <b/>
        <sz val="12"/>
        <rFont val="Times New Roman"/>
        <family val="1"/>
      </rPr>
      <t>YYYY</t>
    </r>
    <r>
      <rPr>
        <sz val="12"/>
        <rFont val="Times New Roman"/>
        <family val="1"/>
      </rPr>
      <t>):</t>
    </r>
  </si>
  <si>
    <t>All revision dated 10/28/08</t>
  </si>
  <si>
    <t xml:space="preserve">2. Input tab added lines for the YYYY for a USD or City sponsor. </t>
  </si>
  <si>
    <t>3. Changed all dates to either reflect City calandar year or USD fiscal year for the spreadsheet.</t>
  </si>
  <si>
    <t>4. Changed all forms revision date.</t>
  </si>
  <si>
    <t xml:space="preserve">1a. Recreation commission that is sponsored by a USD will have the fiscal year shown while the City sponsored will show the calendar year. Once the year or years have been entered, the information is linked through out the budget forms. </t>
  </si>
  <si>
    <t>Miscellaneous</t>
  </si>
  <si>
    <t xml:space="preserve">Does misc. exceeds 10% </t>
  </si>
  <si>
    <t>5. Added miscellaneous category to all fund pages in both the receipts and expenditures section.</t>
  </si>
  <si>
    <t>1. Instruction page, added 1a and 1b for dealing with the budgeted year and allowing more than one USD on a line if more the four sponsors the commission. Added line 3c explainning about warning message for the estimated and proposed negative ending cash balance. Change 3a to explain about 10% violation and how to fix. Change 3b explainning about the current year violation of the Cash Basis Law.</t>
  </si>
  <si>
    <t>All revision dated 2/23/09</t>
  </si>
  <si>
    <t>1. Instructions under submitting a budget added required to electronic file budgets.</t>
  </si>
  <si>
    <t>Revised 4/22/09</t>
  </si>
  <si>
    <t>1. Input tab for lease dates c27/28 for USD and d27/28 for City</t>
  </si>
  <si>
    <t>4th County:</t>
  </si>
  <si>
    <t>5th County:</t>
  </si>
  <si>
    <t>Total Counties Valuation:</t>
  </si>
  <si>
    <t>Enter Mill Rate Limitation:</t>
  </si>
  <si>
    <t>Mill Rate</t>
  </si>
  <si>
    <t>Mill Rate Limitation</t>
  </si>
  <si>
    <t>Computation to Determine Dollar Amount Levy Limitation</t>
  </si>
  <si>
    <r>
      <t>Note:</t>
    </r>
    <r>
      <rPr>
        <sz val="12"/>
        <rFont val="Times New Roman"/>
      </rPr>
      <t xml:space="preserve"> If supported by a USD, the County where the USD having the highest valuation located in, will be considered the Home County.  Please enter County's name followed with 'County'.</t>
    </r>
  </si>
  <si>
    <t>Name of County</t>
  </si>
  <si>
    <t>July 1, Valuation:</t>
  </si>
  <si>
    <t>Revised 1/15/10</t>
  </si>
  <si>
    <t xml:space="preserve">1b. If more than five USDs sponsor the recreation commission, you can add more than one USD on the lines provided. </t>
  </si>
  <si>
    <t xml:space="preserve">2b. The mill rate comes from the input tab.  The rate could be the mill levy rate that was imposed when the commission was first created or from a approved resolution increasing the mill levy rate. </t>
  </si>
  <si>
    <t>2c. The mill rate applies only to the General Fund.</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</si>
  <si>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</si>
  <si>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</si>
  <si>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</si>
  <si>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</si>
  <si>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</si>
  <si>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</si>
  <si>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</si>
  <si>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</si>
  <si>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Ike Recreation Room 132</t>
  </si>
  <si>
    <t>Ike Recreation Office</t>
  </si>
  <si>
    <t>hearing and answering objections of taxpayers relating to the proposed use of funds.</t>
  </si>
  <si>
    <t>4.  Statement of Conditional Lease, Lease-Purchases and Certificate of Participation (lease) must be completed for all transactions which at the end of the lease period will be owned by the commission.  Principal Bal Due for current budget year is linked to the Budget Summary and prior years are linked from the input page (Input).</t>
  </si>
  <si>
    <r>
      <t>4a. If the recreation commission does not have any leases purchases, under the heading 'Lease Purchased' type in the word "</t>
    </r>
    <r>
      <rPr>
        <b/>
        <sz val="12"/>
        <rFont val="Times New Roman"/>
        <family val="1"/>
      </rPr>
      <t>NONE</t>
    </r>
    <r>
      <rPr>
        <sz val="12"/>
        <rFont val="Times New Roman"/>
        <family val="1"/>
      </rPr>
      <t xml:space="preserve">" and attached the page to the budget. </t>
    </r>
  </si>
  <si>
    <t>5.  Complete the individual fund sheets (Tabs General, Fund 2, and Fund 3, etc.) which you need for this budget. Enter fund name, unencumbered cash balance, detail receipts and expenditures in the correct spaces.  The fund name, year, and expenditures totals will be linked to the Certificate and Budget Summary Form.</t>
  </si>
  <si>
    <r>
      <t xml:space="preserve">5a. K.S.A. 79-2927- 10% Rule limits the 'Miscellaneous' category for receipts and expenditures to 10% of the total receipts or expenditures per fund. If contingency or reserve wording is used in place of miscellaneous or along with miscellaneous, then the 10% Rule applies, unless the contingency or reserve expenditure is clearly defined. All fund pages has a miscellaneous category for receipts and expenditures and an edit is in place to determine if exceeds 10%. If the miscellaneous category exceeds 10%, then the block turns </t>
    </r>
    <r>
      <rPr>
        <sz val="12"/>
        <color indexed="10"/>
        <rFont val="Times New Roman"/>
        <family val="1"/>
      </rPr>
      <t>red</t>
    </r>
    <r>
      <rPr>
        <sz val="12"/>
        <rFont val="Times New Roman"/>
        <family val="1"/>
      </rPr>
      <t xml:space="preserve"> and below will have '</t>
    </r>
    <r>
      <rPr>
        <sz val="12"/>
        <color indexed="10"/>
        <rFont val="Times New Roman"/>
        <family val="1"/>
      </rPr>
      <t>Exceeds 10%</t>
    </r>
    <r>
      <rPr>
        <sz val="12"/>
        <rFont val="Times New Roman"/>
        <family val="1"/>
      </rPr>
      <t xml:space="preserve">'. To fix this, you must reduce the miscellaneous amount and add another category for the difference. </t>
    </r>
  </si>
  <si>
    <r>
      <t xml:space="preserve">5b. K.S.A. 79-2927 - Funds should not be budgeted with a negative balance.  If the 'Unencumbered Cash Balance is a negative figure for the </t>
    </r>
    <r>
      <rPr>
        <b/>
        <u/>
        <sz val="12"/>
        <rFont val="Times New Roman"/>
        <family val="1"/>
      </rPr>
      <t>actual budgeted year</t>
    </r>
    <r>
      <rPr>
        <sz val="12"/>
        <rFont val="Times New Roman"/>
        <family val="1"/>
      </rPr>
      <t>, a warning message will appear below the negative figure "</t>
    </r>
    <r>
      <rPr>
        <sz val="12"/>
        <color indexed="10"/>
        <rFont val="Times New Roman"/>
        <family val="1"/>
      </rPr>
      <t>Neg Bal - Violation</t>
    </r>
    <r>
      <rPr>
        <sz val="12"/>
        <rFont val="Times New Roman"/>
        <family val="1"/>
      </rPr>
      <t xml:space="preserve">". Since this column shows the actual receipts and expenditures and a negative cash balance occurs, then a violation of the Cash Basis Law has occurred. </t>
    </r>
    <r>
      <rPr>
        <b/>
        <sz val="12"/>
        <rFont val="Times New Roman"/>
        <family val="1"/>
      </rPr>
      <t>No correction can be taken</t>
    </r>
    <r>
      <rPr>
        <sz val="12"/>
        <rFont val="Times New Roman"/>
        <family val="1"/>
      </rPr>
      <t xml:space="preserve">. This warning message is a tool to help prevent future violations. </t>
    </r>
  </si>
  <si>
    <r>
      <t xml:space="preserve">5c. K.S.A. 79-2927 - Funds should not be budgeted with a negative balance.  If the 'Unencumbered Cash Balance is a negative figure for the </t>
    </r>
    <r>
      <rPr>
        <b/>
        <u/>
        <sz val="12"/>
        <rFont val="Times New Roman"/>
        <family val="1"/>
      </rPr>
      <t>estimate</t>
    </r>
    <r>
      <rPr>
        <sz val="12"/>
        <rFont val="Times New Roman"/>
        <family val="1"/>
      </rPr>
      <t xml:space="preserve"> or </t>
    </r>
    <r>
      <rPr>
        <b/>
        <u/>
        <sz val="12"/>
        <rFont val="Times New Roman"/>
        <family val="1"/>
      </rPr>
      <t>proposed</t>
    </r>
    <r>
      <rPr>
        <sz val="12"/>
        <rFont val="Times New Roman"/>
        <family val="1"/>
      </rPr>
      <t xml:space="preserve"> budgeted year, a warning message will appear below the negative figure "</t>
    </r>
    <r>
      <rPr>
        <sz val="12"/>
        <color indexed="10"/>
        <rFont val="Times New Roman"/>
        <family val="1"/>
      </rPr>
      <t>Neg Bal Correct</t>
    </r>
    <r>
      <rPr>
        <sz val="12"/>
        <rFont val="Times New Roman"/>
        <family val="1"/>
      </rPr>
      <t>". To remove the warning message, you will need to either increase receipts or reduce expenditures, whichever is applicable.</t>
    </r>
  </si>
  <si>
    <t>5d. Maxmium levy amount - If the total expenditures exceeds the max levy amount, then the total expenditure block turns red.  To correct the error, you must reduce the expenditures before the max levy amount and the error will be corrected.</t>
  </si>
  <si>
    <r>
      <t xml:space="preserve">6.  Budget Summary (Tab summary) shows the information that was entered form the other forms.  If you discover an error, </t>
    </r>
    <r>
      <rPr>
        <b/>
        <sz val="12"/>
        <rFont val="Times New Roman"/>
        <family val="1"/>
      </rPr>
      <t>do not</t>
    </r>
    <r>
      <rPr>
        <sz val="12"/>
        <rFont val="Times New Roman"/>
        <family val="1"/>
      </rPr>
      <t xml:space="preserve"> correct this page, but correct the page where the information was entered. If you can not determine where the error is, please contact us for assistance.</t>
    </r>
  </si>
  <si>
    <t>6a.. The first green shaded area enter secretary name, after printing this page, the secretary will sign the form.</t>
  </si>
  <si>
    <t>6b. At the bottom of page in the next green shaded area, enter the page number.</t>
  </si>
  <si>
    <t>6c. Before printing, review the form to ensure all the information is provided and the figures are correct. Print the page, ensure secretary signs and take to the local newspaper for printing. Once the form appears in the newspaper, review the information for accuracy. If not correct, have the newspaper reprint and change the dates for the hearing if needed to ensure that there are at least 10 days between the printing and when the hearing is held.</t>
  </si>
  <si>
    <t xml:space="preserve">7.  Certificate (Tab cert) shows information entered from the fund pages and input page.  If you notice an error, please do not correct the Certificate page, but correct the information from where the information came from. If you can not determine how to fix the error, please contact us for assistance.   </t>
  </si>
  <si>
    <t xml:space="preserve">8.  Review all forms to ensure that the fund page amounts matches with the Certificate and Budget Summary pages and everything is printed properly.  </t>
  </si>
  <si>
    <t>8a. Ensure all pages are numbered for pages that are used.</t>
  </si>
  <si>
    <t>8b. Ensure the Commissioners have signed the Certificate page.</t>
  </si>
  <si>
    <t>8c. Ensure to attach the published Budget Summary and attach a Affidavit of Publication. The Affidavit of Publication may not needed if the published Budget Summary shows the date published.</t>
  </si>
  <si>
    <t>1. Instruction tab, added 2a-c, 3, and 5d</t>
  </si>
  <si>
    <t>2. Input tab, added line for mill rate and two lines for County names</t>
  </si>
  <si>
    <t>3. Added 'InputMill' tab to compute the max levy amount</t>
  </si>
  <si>
    <t>4. Added 'InputBudSum' tab for date/time/location</t>
  </si>
  <si>
    <t>5. General tab, add max levy amount and put conditional statement for exceeding max levy amount</t>
  </si>
  <si>
    <t>6. Summary tab remove green areas for date/time/location and link the information from 'InputBudSum'</t>
  </si>
  <si>
    <t>7. Cert tab, added two lines for additional counties</t>
  </si>
  <si>
    <t xml:space="preserve">The mill rate limitation is only applicable to the General Fund.  This dollar amount can change depending upon the final November valuation. </t>
  </si>
  <si>
    <r>
      <rPr>
        <b/>
        <sz val="11"/>
        <rFont val="Times New Roman"/>
        <family val="1"/>
      </rPr>
      <t>Note</t>
    </r>
    <r>
      <rPr>
        <sz val="11"/>
        <rFont val="Times New Roman"/>
        <family val="1"/>
      </rPr>
      <t>: The dollar amount to be raised is an estimate based upon the preliminary total assessed valuation and the mill rate limitation.  Computation as follows:</t>
    </r>
  </si>
  <si>
    <t>2a. County July 1 valuation information should come from the County Clerk Office around the first of July.  The Clerk should provide either the city or USD valuation sheet which you should use the amount found on the 'Total' line under heading 'Estimated Assessed Valuation'.  On the USD valuation sheet, do not use the General Fund total valuation.  If you do not receive the valuation sheets, contact the applicable County Clerk or your levying sponsor.</t>
  </si>
  <si>
    <t>Lease Purchases:</t>
  </si>
  <si>
    <t>USD Jul. 1</t>
  </si>
  <si>
    <t>City Jan. 1</t>
  </si>
  <si>
    <t>Revised 11/2/10</t>
  </si>
  <si>
    <t>2. Input tab added blocks for lease purchase</t>
  </si>
  <si>
    <t>1. Removed all revision dates from each page</t>
  </si>
  <si>
    <t>3. Summary tab made new boxes for the lease purchases</t>
  </si>
  <si>
    <t>All revision dated 5/4/11</t>
  </si>
  <si>
    <t>1.  Input tab changed cell C33 from -3 to -4 and cell D34 from -2 to -3</t>
  </si>
  <si>
    <t>2. Summary tab changed forumla for cell C, D, E 22 for year of lease summary</t>
  </si>
  <si>
    <r>
      <t xml:space="preserve"> A copy of the budget is required to be sent to the City or USD that levy taxes for the recreation commission by </t>
    </r>
    <r>
      <rPr>
        <b/>
        <u/>
        <sz val="12"/>
        <rFont val="Times New Roman"/>
        <family val="1"/>
      </rPr>
      <t>August 1</t>
    </r>
    <r>
      <rPr>
        <b/>
        <sz val="12"/>
        <rFont val="Times New Roman"/>
        <family val="1"/>
      </rPr>
      <t xml:space="preserve"> of each year. KSA 12-1927</t>
    </r>
  </si>
  <si>
    <r>
      <t xml:space="preserve">K.S.A. 79-2926 requires the budget be sent by electronic means. Contact your County Clerk for the specify instructions as to submission of the budget. A completed budget shall be submitted to your County Clerk Office by </t>
    </r>
    <r>
      <rPr>
        <b/>
        <u/>
        <sz val="12"/>
        <rFont val="Times New Roman"/>
        <family val="1"/>
      </rPr>
      <t>August 25</t>
    </r>
    <r>
      <rPr>
        <b/>
        <sz val="12"/>
        <rFont val="Times New Roman"/>
        <family val="1"/>
      </rPr>
      <t xml:space="preserve"> of each year.  KSA 12-1927 </t>
    </r>
  </si>
  <si>
    <t>Must be at least 10 days between date published and hearing held.</t>
  </si>
  <si>
    <t>Official Name:</t>
  </si>
  <si>
    <t>January</t>
  </si>
  <si>
    <t>February</t>
  </si>
  <si>
    <t>March</t>
  </si>
  <si>
    <t>April</t>
  </si>
  <si>
    <t>May</t>
  </si>
  <si>
    <t>June</t>
  </si>
  <si>
    <t>July</t>
  </si>
  <si>
    <t>August</t>
  </si>
  <si>
    <t>September</t>
  </si>
  <si>
    <t>October</t>
  </si>
  <si>
    <t>November</t>
  </si>
  <si>
    <t>December</t>
  </si>
  <si>
    <t>County Clerk</t>
  </si>
  <si>
    <t xml:space="preserve">various funds for the year.  Per K.S.A. 12-1927, a copy of the budget as been submitted to </t>
  </si>
  <si>
    <t>Table of Contents</t>
  </si>
  <si>
    <t>for the Adopted Budget:</t>
  </si>
  <si>
    <t xml:space="preserve"> USD/City Address</t>
  </si>
  <si>
    <t>Sponsoring</t>
  </si>
  <si>
    <t>Permanent</t>
  </si>
  <si>
    <t xml:space="preserve"> Recreation Commission Address</t>
  </si>
  <si>
    <t xml:space="preserve">General </t>
  </si>
  <si>
    <t>Date Received: _______________</t>
  </si>
  <si>
    <t>Items</t>
  </si>
  <si>
    <t>Purchased</t>
  </si>
  <si>
    <t>All revision dated 2/8/12</t>
  </si>
  <si>
    <t>1. InputBudSum tab added a place for official name and linked to summary page</t>
  </si>
  <si>
    <t>2. InputBudSum tab added line for projected last day for newspaper</t>
  </si>
  <si>
    <t>3. Certificate tab added line in 'heading' for statutory requirement providing copy of budgets to</t>
  </si>
  <si>
    <t>4. Certificate tab center table of contents on the page</t>
  </si>
  <si>
    <t>5. Certificate tab removed block for 'State Usage Only'</t>
  </si>
  <si>
    <t>6. Certificate tab added lines for date received by county clerk and signature line for the clerk to sign</t>
  </si>
  <si>
    <t>7. Summary tab added the link with 'inputBudSum' for official name</t>
  </si>
  <si>
    <t>2. The 'InputMill' tab computes the max levy amount and links this amount to the General Fund page.</t>
  </si>
  <si>
    <t>3. The 'InputBudSum' tab, enter official name/date/time/location, and location for budget information.  This information is link to the Budget Summary page.</t>
  </si>
  <si>
    <t>3a. The 'InputBudSum' tab now has a line which will indicate the last date to have the notice in the local newspaper.  Please take into consideration when is the newspaper published to account for the 10 days.</t>
  </si>
  <si>
    <t>7a.  Certificate page at top whereas the governing body is attesting.  We have added KSA 12-1927 requires the governing body to provide a copy of the budget to the sponsoring entity and a copy to the applicable county clerk.</t>
  </si>
  <si>
    <t>the sponsoring entity and county clerk .</t>
  </si>
  <si>
    <t>Statement of Cond. Lease-Purchase/Cert. of Participation</t>
  </si>
  <si>
    <t>7b. Certificate page now has a place for the County Clerk to show date received and for their signature.</t>
  </si>
  <si>
    <t>8. Instruction tab under the heading 'Submitting Budget', bolded statements for providing copy of budgets</t>
  </si>
  <si>
    <t>9. Instruction tab add #3 about official name</t>
  </si>
  <si>
    <t>10. Instruction tab add new #3a concerning latest date for publication in local newspaper</t>
  </si>
  <si>
    <t>11. Instruction tab added #7a to certification about statutory requirement for providing copies of the budget</t>
  </si>
  <si>
    <t>12. Instruction tab added #7b for the county clerk to sign and date received</t>
  </si>
  <si>
    <t>Revised 5/18/12</t>
  </si>
  <si>
    <t>1. On the Summary tab changed formatting to "wrap text" as to time, date, place notification language.</t>
  </si>
  <si>
    <t>C</t>
  </si>
  <si>
    <t>Chase County</t>
  </si>
  <si>
    <t>P.O. Box 569</t>
  </si>
  <si>
    <t>Cottonwood Falls, KS 66845</t>
  </si>
  <si>
    <t>USD #284</t>
  </si>
  <si>
    <t>620-273-6303</t>
  </si>
  <si>
    <t>Lyon County</t>
  </si>
  <si>
    <t>Morris County</t>
  </si>
  <si>
    <t>Marion County</t>
  </si>
  <si>
    <t>2012/2013</t>
  </si>
  <si>
    <t>Chase County Recreation Commission</t>
  </si>
  <si>
    <t>August 13, 2012</t>
  </si>
  <si>
    <t>7:00 p.m.</t>
  </si>
  <si>
    <t>219 Broadway St., Cottonwood Falls, KS 66845</t>
  </si>
  <si>
    <t>USD #284 Board Office</t>
  </si>
  <si>
    <t>USD Taxes</t>
  </si>
  <si>
    <t>Local Revenue</t>
  </si>
  <si>
    <t>Baseball/Softball</t>
  </si>
  <si>
    <t>Adult Softball/Volleyball</t>
  </si>
  <si>
    <t>Concessions</t>
  </si>
  <si>
    <t>Wrestling</t>
  </si>
  <si>
    <t>Fishing Derby</t>
  </si>
  <si>
    <t>Basketball</t>
  </si>
  <si>
    <t>Equipment/Supplies</t>
  </si>
  <si>
    <t>League Fees</t>
  </si>
  <si>
    <t>Umpires</t>
  </si>
  <si>
    <t>Lights</t>
  </si>
  <si>
    <t>Special Projects</t>
  </si>
  <si>
    <t>Employee Salary</t>
  </si>
  <si>
    <t>Soc.Sec/Unempl./Work Comp</t>
  </si>
  <si>
    <t>Liability Ins.</t>
  </si>
  <si>
    <t>Printing/Publications</t>
  </si>
  <si>
    <t>Senior Center</t>
  </si>
  <si>
    <t>Track</t>
  </si>
  <si>
    <t>Memorial</t>
  </si>
</sst>
</file>

<file path=xl/styles.xml><?xml version="1.0" encoding="utf-8"?>
<styleSheet xmlns="http://schemas.openxmlformats.org/spreadsheetml/2006/main">
  <numFmts count="5">
    <numFmt numFmtId="42" formatCode="_(&quot;$&quot;* #,##0_);_(&quot;$&quot;* \(#,##0\);_(&quot;$&quot;* &quot;-&quot;_);_(@_)"/>
    <numFmt numFmtId="43" formatCode="_(* #,##0.00_);_(* \(#,##0.00\);_(* &quot;-&quot;??_);_(@_)"/>
    <numFmt numFmtId="166" formatCode="m/d/yy;@"/>
    <numFmt numFmtId="167" formatCode="[$-409]mmmm\ d\,\ yyyy;@"/>
    <numFmt numFmtId="168" formatCode="[$-409]h:mm\ AM/PM;@"/>
  </numFmts>
  <fonts count="21">
    <font>
      <sz val="12"/>
      <name val="Times New Roman"/>
    </font>
    <font>
      <b/>
      <sz val="12"/>
      <name val="Times New Roman"/>
      <family val="1"/>
    </font>
    <font>
      <sz val="12"/>
      <name val="Times New Roman"/>
      <family val="1"/>
    </font>
    <font>
      <u/>
      <sz val="12"/>
      <name val="Times New Roman"/>
      <family val="1"/>
    </font>
    <font>
      <b/>
      <u/>
      <sz val="12"/>
      <name val="Times New Roman"/>
      <family val="1"/>
    </font>
    <font>
      <sz val="11"/>
      <name val="Times New Roman"/>
      <family val="1"/>
    </font>
    <font>
      <b/>
      <sz val="14"/>
      <name val="Times New Roman"/>
      <family val="1"/>
    </font>
    <font>
      <sz val="12"/>
      <color indexed="10"/>
      <name val="Times New Roman"/>
      <family val="1"/>
    </font>
    <font>
      <sz val="12"/>
      <color indexed="10"/>
      <name val="Times New Roman"/>
      <family val="1"/>
    </font>
    <font>
      <sz val="12"/>
      <color indexed="9"/>
      <name val="Times New Roman"/>
      <family val="1"/>
    </font>
    <font>
      <u/>
      <sz val="11"/>
      <name val="Times New Roman"/>
      <family val="1"/>
    </font>
    <font>
      <b/>
      <u/>
      <sz val="11"/>
      <name val="Times New Roman"/>
      <family val="1"/>
    </font>
    <font>
      <sz val="12"/>
      <name val="Courier New"/>
      <family val="3"/>
    </font>
    <font>
      <sz val="8"/>
      <name val="Times New Roman"/>
      <family val="1"/>
    </font>
    <font>
      <b/>
      <sz val="11"/>
      <name val="Times New Roman"/>
      <family val="1"/>
    </font>
    <font>
      <sz val="12"/>
      <name val="Courier"/>
      <family val="3"/>
    </font>
    <font>
      <u/>
      <sz val="12"/>
      <color indexed="12"/>
      <name val="Courier"/>
      <family val="3"/>
    </font>
    <font>
      <sz val="12"/>
      <color theme="0"/>
      <name val="Courier"/>
      <family val="3"/>
    </font>
    <font>
      <sz val="12"/>
      <color theme="0"/>
      <name val="Courier New"/>
      <family val="3"/>
    </font>
    <font>
      <sz val="8"/>
      <color theme="0"/>
      <name val="Times New Roman"/>
      <family val="1"/>
    </font>
    <font>
      <sz val="12"/>
      <color theme="0"/>
      <name val="Times New Roman"/>
      <family val="1"/>
    </font>
  </fonts>
  <fills count="12">
    <fill>
      <patternFill patternType="none"/>
    </fill>
    <fill>
      <patternFill patternType="gray125"/>
    </fill>
    <fill>
      <patternFill patternType="solid">
        <fgColor indexed="26"/>
        <bgColor indexed="64"/>
      </patternFill>
    </fill>
    <fill>
      <patternFill patternType="solid">
        <fgColor indexed="11"/>
        <bgColor indexed="64"/>
      </patternFill>
    </fill>
    <fill>
      <patternFill patternType="solid">
        <fgColor indexed="15"/>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indexed="34"/>
        <bgColor indexed="64"/>
      </patternFill>
    </fill>
    <fill>
      <patternFill patternType="solid">
        <fgColor rgb="FF00FF00"/>
        <bgColor indexed="64"/>
      </patternFill>
    </fill>
    <fill>
      <patternFill patternType="solid">
        <fgColor rgb="FFFFFF00"/>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bottom/>
      <diagonal/>
    </border>
  </borders>
  <cellStyleXfs count="412">
    <xf numFmtId="0" fontId="0" fillId="0" borderId="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5" fillId="0" borderId="0"/>
    <xf numFmtId="0" fontId="12" fillId="0" borderId="0"/>
    <xf numFmtId="0" fontId="12" fillId="0" borderId="0"/>
    <xf numFmtId="0" fontId="15" fillId="0" borderId="0"/>
    <xf numFmtId="0" fontId="12" fillId="0" borderId="0"/>
    <xf numFmtId="0" fontId="12" fillId="0" borderId="0"/>
    <xf numFmtId="0" fontId="15"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2" fillId="0" borderId="0"/>
    <xf numFmtId="0" fontId="12" fillId="0" borderId="0"/>
    <xf numFmtId="0" fontId="15"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5" fillId="0" borderId="0"/>
    <xf numFmtId="0" fontId="12" fillId="0" borderId="0"/>
    <xf numFmtId="0" fontId="15" fillId="0" borderId="0"/>
    <xf numFmtId="0" fontId="15" fillId="0" borderId="0"/>
    <xf numFmtId="0" fontId="12" fillId="0" borderId="0"/>
    <xf numFmtId="0" fontId="12" fillId="0" borderId="0"/>
    <xf numFmtId="0" fontId="15" fillId="0" borderId="0"/>
    <xf numFmtId="0" fontId="15" fillId="0" borderId="0"/>
    <xf numFmtId="0" fontId="12" fillId="0" borderId="0"/>
    <xf numFmtId="0" fontId="12" fillId="0" borderId="0"/>
    <xf numFmtId="0" fontId="15" fillId="0" borderId="0"/>
    <xf numFmtId="0" fontId="15" fillId="0" borderId="0"/>
    <xf numFmtId="0" fontId="12" fillId="0" borderId="0"/>
    <xf numFmtId="0" fontId="15" fillId="0" borderId="0"/>
    <xf numFmtId="0" fontId="15" fillId="0" borderId="0"/>
    <xf numFmtId="0" fontId="12" fillId="0" borderId="0"/>
    <xf numFmtId="0" fontId="12" fillId="0" borderId="0"/>
    <xf numFmtId="0" fontId="15" fillId="0" borderId="0"/>
    <xf numFmtId="0" fontId="12" fillId="0" borderId="0"/>
    <xf numFmtId="0" fontId="15" fillId="0" borderId="0"/>
    <xf numFmtId="0" fontId="12"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2"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5" fillId="0" borderId="0"/>
    <xf numFmtId="0" fontId="15" fillId="0" borderId="0"/>
    <xf numFmtId="0" fontId="15" fillId="0" borderId="0"/>
    <xf numFmtId="0" fontId="15" fillId="0" borderId="0"/>
    <xf numFmtId="0" fontId="12" fillId="0" borderId="0"/>
    <xf numFmtId="0" fontId="15" fillId="0" borderId="0"/>
    <xf numFmtId="0" fontId="15"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5" fillId="0" borderId="0"/>
    <xf numFmtId="0" fontId="12" fillId="0" borderId="0"/>
    <xf numFmtId="0" fontId="12" fillId="0" borderId="0"/>
    <xf numFmtId="0" fontId="12" fillId="0" borderId="0"/>
    <xf numFmtId="0" fontId="15" fillId="0" borderId="0"/>
    <xf numFmtId="0" fontId="12" fillId="0" borderId="0"/>
    <xf numFmtId="0" fontId="15"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5" fillId="0" borderId="0"/>
    <xf numFmtId="0" fontId="12"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2" fillId="0" borderId="0"/>
    <xf numFmtId="0" fontId="15" fillId="0" borderId="0"/>
    <xf numFmtId="0" fontId="12" fillId="0" borderId="0"/>
    <xf numFmtId="0" fontId="15" fillId="0" borderId="0"/>
    <xf numFmtId="0" fontId="12" fillId="0" borderId="0"/>
    <xf numFmtId="0" fontId="15" fillId="0" borderId="0"/>
    <xf numFmtId="0" fontId="15" fillId="0" borderId="0"/>
    <xf numFmtId="0" fontId="15" fillId="0" borderId="0"/>
    <xf numFmtId="0" fontId="15"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2" fillId="0" borderId="0"/>
    <xf numFmtId="0" fontId="15" fillId="0" borderId="0"/>
    <xf numFmtId="0" fontId="12" fillId="0" borderId="0"/>
    <xf numFmtId="0" fontId="15" fillId="0" borderId="0"/>
    <xf numFmtId="0" fontId="12" fillId="0" borderId="0"/>
    <xf numFmtId="0" fontId="15" fillId="0" borderId="0"/>
    <xf numFmtId="0" fontId="15" fillId="0" borderId="0"/>
    <xf numFmtId="0" fontId="15" fillId="0" borderId="0"/>
    <xf numFmtId="0" fontId="15"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2" fillId="0" borderId="0"/>
    <xf numFmtId="0" fontId="15" fillId="0" borderId="0"/>
    <xf numFmtId="0" fontId="15" fillId="0" borderId="0"/>
    <xf numFmtId="0" fontId="15"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2"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2" fillId="0" borderId="0"/>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2" fillId="0" borderId="0"/>
    <xf numFmtId="0" fontId="15" fillId="0" borderId="0"/>
    <xf numFmtId="0" fontId="12" fillId="0" borderId="0"/>
    <xf numFmtId="0" fontId="12" fillId="0" borderId="0"/>
    <xf numFmtId="0" fontId="12" fillId="0" borderId="0"/>
    <xf numFmtId="0" fontId="12" fillId="0" borderId="0"/>
    <xf numFmtId="0" fontId="15" fillId="0" borderId="0"/>
    <xf numFmtId="0" fontId="12" fillId="0" borderId="0"/>
    <xf numFmtId="0" fontId="12" fillId="0" borderId="0"/>
    <xf numFmtId="0" fontId="12" fillId="0" borderId="0"/>
    <xf numFmtId="0" fontId="12" fillId="0" borderId="0"/>
    <xf numFmtId="0" fontId="12" fillId="0" borderId="0"/>
    <xf numFmtId="0" fontId="15" fillId="0" borderId="0"/>
    <xf numFmtId="0" fontId="15" fillId="0" borderId="0"/>
    <xf numFmtId="0" fontId="15" fillId="0" borderId="0"/>
    <xf numFmtId="0" fontId="12" fillId="0" borderId="0"/>
    <xf numFmtId="0" fontId="12" fillId="0" borderId="0"/>
    <xf numFmtId="0" fontId="15"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xf numFmtId="0" fontId="15" fillId="0" borderId="0"/>
    <xf numFmtId="0" fontId="15" fillId="0" borderId="0"/>
    <xf numFmtId="0" fontId="15" fillId="0" borderId="0"/>
    <xf numFmtId="0" fontId="15" fillId="0" borderId="0"/>
    <xf numFmtId="0" fontId="12" fillId="0" borderId="0"/>
    <xf numFmtId="0" fontId="15" fillId="0" borderId="0"/>
    <xf numFmtId="0" fontId="12" fillId="0" borderId="0"/>
    <xf numFmtId="0" fontId="15" fillId="0" borderId="0"/>
    <xf numFmtId="0" fontId="15" fillId="0" borderId="0"/>
    <xf numFmtId="0" fontId="15" fillId="0" borderId="0"/>
    <xf numFmtId="0" fontId="12" fillId="0" borderId="0"/>
    <xf numFmtId="0" fontId="12" fillId="0" borderId="0"/>
    <xf numFmtId="0" fontId="12" fillId="0" borderId="0"/>
    <xf numFmtId="0" fontId="12" fillId="0" borderId="0"/>
    <xf numFmtId="0" fontId="15"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xf numFmtId="0" fontId="15" fillId="0" borderId="0"/>
    <xf numFmtId="0" fontId="12" fillId="0" borderId="0"/>
    <xf numFmtId="0" fontId="15" fillId="0" borderId="0"/>
    <xf numFmtId="0" fontId="12" fillId="0" borderId="0"/>
    <xf numFmtId="0" fontId="12" fillId="0" borderId="0"/>
    <xf numFmtId="0" fontId="12" fillId="0" borderId="0"/>
    <xf numFmtId="0" fontId="15" fillId="0" borderId="0"/>
    <xf numFmtId="0" fontId="15" fillId="0" borderId="0"/>
    <xf numFmtId="0" fontId="15" fillId="0" borderId="0"/>
    <xf numFmtId="0" fontId="15"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cellStyleXfs>
  <cellXfs count="244">
    <xf numFmtId="0" fontId="0" fillId="0" borderId="0" xfId="0"/>
    <xf numFmtId="0" fontId="0" fillId="0" borderId="0" xfId="0" applyAlignment="1">
      <alignment horizontal="center"/>
    </xf>
    <xf numFmtId="0" fontId="0" fillId="0" borderId="0" xfId="0" applyAlignment="1">
      <alignment vertical="center"/>
    </xf>
    <xf numFmtId="0" fontId="1" fillId="0" borderId="0" xfId="0" applyFont="1" applyAlignment="1">
      <alignment horizontal="centerContinuous" vertical="center"/>
    </xf>
    <xf numFmtId="0" fontId="0" fillId="0" borderId="0" xfId="0" applyAlignment="1">
      <alignment horizontal="centerContinuous" vertical="center"/>
    </xf>
    <xf numFmtId="0" fontId="1" fillId="0" borderId="0" xfId="0" applyFont="1" applyAlignment="1" applyProtection="1">
      <alignment horizontal="centerContinuous"/>
    </xf>
    <xf numFmtId="0" fontId="1" fillId="0" borderId="0" xfId="0" applyFont="1"/>
    <xf numFmtId="0" fontId="2" fillId="0" borderId="0" xfId="0" applyFont="1"/>
    <xf numFmtId="0" fontId="2" fillId="0" borderId="0" xfId="0" applyFont="1" applyAlignment="1" applyProtection="1">
      <alignment horizontal="left" wrapText="1"/>
    </xf>
    <xf numFmtId="0" fontId="2" fillId="0" borderId="0" xfId="0" applyFont="1" applyAlignment="1">
      <alignment horizontal="left"/>
    </xf>
    <xf numFmtId="0" fontId="1" fillId="0" borderId="0" xfId="0" applyFont="1" applyAlignment="1" applyProtection="1">
      <alignment horizontal="center"/>
    </xf>
    <xf numFmtId="0" fontId="2" fillId="0" borderId="0" xfId="0" applyFont="1" applyProtection="1"/>
    <xf numFmtId="0" fontId="2" fillId="0" borderId="0" xfId="0" applyFont="1" applyAlignment="1" applyProtection="1">
      <alignment wrapText="1"/>
    </xf>
    <xf numFmtId="0" fontId="2" fillId="0" borderId="0" xfId="0" applyFont="1" applyAlignment="1">
      <alignment wrapText="1"/>
    </xf>
    <xf numFmtId="0" fontId="1" fillId="0" borderId="0" xfId="0" applyFont="1" applyAlignment="1">
      <alignment horizontal="center"/>
    </xf>
    <xf numFmtId="49" fontId="0" fillId="0" borderId="0" xfId="0" applyNumberFormat="1" applyAlignment="1">
      <alignment horizontal="center"/>
    </xf>
    <xf numFmtId="49" fontId="0" fillId="2" borderId="0" xfId="0" applyNumberFormat="1" applyFill="1" applyAlignment="1">
      <alignment horizontal="center"/>
    </xf>
    <xf numFmtId="0" fontId="0" fillId="2" borderId="0" xfId="0" applyFill="1" applyAlignment="1">
      <alignment horizontal="center"/>
    </xf>
    <xf numFmtId="0" fontId="0" fillId="2" borderId="0" xfId="0" applyFill="1"/>
    <xf numFmtId="0" fontId="0" fillId="2" borderId="1" xfId="0" applyFill="1" applyBorder="1" applyAlignment="1">
      <alignment horizontal="center"/>
    </xf>
    <xf numFmtId="49" fontId="0" fillId="2" borderId="1" xfId="0" applyNumberFormat="1" applyFill="1" applyBorder="1" applyAlignment="1">
      <alignment horizontal="center"/>
    </xf>
    <xf numFmtId="0" fontId="0" fillId="2" borderId="2" xfId="0" applyFill="1" applyBorder="1" applyAlignment="1">
      <alignment horizontal="center"/>
    </xf>
    <xf numFmtId="49" fontId="0" fillId="2" borderId="2" xfId="0" applyNumberFormat="1" applyFill="1" applyBorder="1" applyAlignment="1">
      <alignment horizontal="center"/>
    </xf>
    <xf numFmtId="0" fontId="0" fillId="2" borderId="2" xfId="0" quotePrefix="1" applyFill="1" applyBorder="1" applyAlignment="1">
      <alignment horizontal="center"/>
    </xf>
    <xf numFmtId="14" fontId="0" fillId="2" borderId="2" xfId="0" applyNumberFormat="1" applyFill="1" applyBorder="1" applyAlignment="1">
      <alignment horizontal="center"/>
    </xf>
    <xf numFmtId="0" fontId="1" fillId="2" borderId="3" xfId="0" applyFont="1" applyFill="1" applyBorder="1"/>
    <xf numFmtId="0" fontId="0" fillId="2" borderId="3" xfId="0" applyFill="1" applyBorder="1"/>
    <xf numFmtId="49" fontId="0" fillId="2" borderId="3" xfId="0" applyNumberFormat="1" applyFill="1" applyBorder="1" applyAlignment="1">
      <alignment horizontal="center"/>
    </xf>
    <xf numFmtId="0" fontId="0" fillId="2" borderId="3" xfId="0" applyFill="1" applyBorder="1" applyAlignment="1">
      <alignment horizontal="center"/>
    </xf>
    <xf numFmtId="3" fontId="0" fillId="2" borderId="3" xfId="0" applyNumberFormat="1" applyFill="1" applyBorder="1"/>
    <xf numFmtId="0" fontId="0" fillId="3" borderId="0" xfId="0" applyFill="1" applyProtection="1">
      <protection locked="0"/>
    </xf>
    <xf numFmtId="0" fontId="0" fillId="3" borderId="3" xfId="0" applyFill="1" applyBorder="1" applyProtection="1">
      <protection locked="0"/>
    </xf>
    <xf numFmtId="49" fontId="0" fillId="3" borderId="3" xfId="0" applyNumberFormat="1" applyFill="1" applyBorder="1" applyAlignment="1" applyProtection="1">
      <alignment horizontal="center"/>
      <protection locked="0"/>
    </xf>
    <xf numFmtId="0" fontId="0" fillId="3" borderId="3" xfId="0" applyFill="1" applyBorder="1" applyAlignment="1" applyProtection="1">
      <alignment horizontal="center"/>
      <protection locked="0"/>
    </xf>
    <xf numFmtId="3" fontId="0" fillId="3" borderId="3" xfId="0" applyNumberFormat="1" applyFill="1" applyBorder="1" applyProtection="1">
      <protection locked="0"/>
    </xf>
    <xf numFmtId="14" fontId="0" fillId="3" borderId="3" xfId="0" applyNumberFormat="1" applyFill="1" applyBorder="1" applyProtection="1">
      <protection locked="0"/>
    </xf>
    <xf numFmtId="0" fontId="0" fillId="2" borderId="4" xfId="0" applyFill="1" applyBorder="1" applyAlignment="1">
      <alignment vertical="center"/>
    </xf>
    <xf numFmtId="3" fontId="0" fillId="2" borderId="4" xfId="0" applyNumberFormat="1" applyFill="1" applyBorder="1" applyAlignment="1">
      <alignment vertical="center"/>
    </xf>
    <xf numFmtId="3" fontId="0" fillId="2" borderId="1" xfId="0" applyNumberFormat="1" applyFill="1" applyBorder="1" applyAlignment="1">
      <alignment vertical="center"/>
    </xf>
    <xf numFmtId="3" fontId="0" fillId="2" borderId="3" xfId="0" applyNumberFormat="1" applyFill="1" applyBorder="1" applyAlignment="1">
      <alignment vertical="center"/>
    </xf>
    <xf numFmtId="0" fontId="1" fillId="2" borderId="5" xfId="0" applyFont="1" applyFill="1" applyBorder="1" applyAlignment="1">
      <alignment vertical="center"/>
    </xf>
    <xf numFmtId="0" fontId="0" fillId="2" borderId="0" xfId="0" applyFill="1" applyAlignment="1">
      <alignment horizontal="right"/>
    </xf>
    <xf numFmtId="3" fontId="0" fillId="3" borderId="5" xfId="0" applyNumberFormat="1" applyFill="1" applyBorder="1" applyAlignment="1" applyProtection="1">
      <alignment vertical="center"/>
      <protection locked="0"/>
    </xf>
    <xf numFmtId="0" fontId="0" fillId="3" borderId="6" xfId="0" applyFill="1" applyBorder="1" applyAlignment="1" applyProtection="1">
      <alignment vertical="center"/>
      <protection locked="0"/>
    </xf>
    <xf numFmtId="3" fontId="0" fillId="3" borderId="6" xfId="0" applyNumberFormat="1" applyFill="1" applyBorder="1" applyAlignment="1" applyProtection="1">
      <alignment vertical="center"/>
      <protection locked="0"/>
    </xf>
    <xf numFmtId="3" fontId="0" fillId="3" borderId="7" xfId="0" applyNumberFormat="1" applyFill="1" applyBorder="1" applyAlignment="1" applyProtection="1">
      <alignment vertical="center"/>
      <protection locked="0"/>
    </xf>
    <xf numFmtId="0" fontId="0" fillId="3" borderId="5" xfId="0" applyFill="1" applyBorder="1" applyAlignment="1" applyProtection="1">
      <alignment vertical="center"/>
      <protection locked="0"/>
    </xf>
    <xf numFmtId="3" fontId="0" fillId="3" borderId="3" xfId="0" applyNumberFormat="1" applyFill="1" applyBorder="1" applyAlignment="1" applyProtection="1">
      <alignment vertical="center"/>
      <protection locked="0"/>
    </xf>
    <xf numFmtId="0" fontId="0" fillId="3" borderId="0" xfId="0" applyFill="1" applyAlignment="1" applyProtection="1">
      <alignment horizontal="left"/>
      <protection locked="0"/>
    </xf>
    <xf numFmtId="0" fontId="1" fillId="2" borderId="8" xfId="0" applyFont="1" applyFill="1" applyBorder="1" applyAlignment="1">
      <alignment vertical="center"/>
    </xf>
    <xf numFmtId="0" fontId="0" fillId="2" borderId="9" xfId="0" applyFill="1" applyBorder="1" applyAlignment="1">
      <alignment vertical="center"/>
    </xf>
    <xf numFmtId="0" fontId="0" fillId="3" borderId="10" xfId="0" applyFill="1" applyBorder="1" applyAlignment="1" applyProtection="1">
      <alignment vertical="center"/>
      <protection locked="0"/>
    </xf>
    <xf numFmtId="0" fontId="0" fillId="3" borderId="8" xfId="0" applyFill="1" applyBorder="1" applyAlignment="1" applyProtection="1">
      <alignment vertical="center"/>
      <protection locked="0"/>
    </xf>
    <xf numFmtId="0" fontId="1" fillId="2" borderId="0" xfId="0" applyFont="1" applyFill="1" applyAlignment="1">
      <alignment horizontal="centerContinuous"/>
    </xf>
    <xf numFmtId="0" fontId="0" fillId="2" borderId="0" xfId="0" applyFill="1" applyAlignment="1">
      <alignment horizontal="centerContinuous"/>
    </xf>
    <xf numFmtId="0" fontId="2" fillId="2" borderId="0" xfId="0" applyFont="1" applyFill="1" applyAlignment="1" applyProtection="1">
      <alignment wrapText="1"/>
    </xf>
    <xf numFmtId="0" fontId="2" fillId="3" borderId="0" xfId="0" applyFont="1" applyFill="1" applyAlignment="1" applyProtection="1">
      <alignment vertical="top" wrapText="1"/>
    </xf>
    <xf numFmtId="0" fontId="0" fillId="4" borderId="0" xfId="0" applyFill="1"/>
    <xf numFmtId="0" fontId="0" fillId="0" borderId="0" xfId="0" applyFill="1"/>
    <xf numFmtId="0" fontId="0" fillId="2" borderId="0" xfId="0" applyFill="1" applyProtection="1">
      <protection locked="0"/>
    </xf>
    <xf numFmtId="16" fontId="0" fillId="2" borderId="2" xfId="0" quotePrefix="1" applyNumberFormat="1" applyFill="1" applyBorder="1" applyAlignment="1">
      <alignment horizontal="center"/>
    </xf>
    <xf numFmtId="166" fontId="0" fillId="3" borderId="3" xfId="0" applyNumberFormat="1" applyFill="1" applyBorder="1" applyAlignment="1" applyProtection="1">
      <alignment horizontal="center"/>
      <protection locked="0"/>
    </xf>
    <xf numFmtId="0" fontId="0" fillId="2" borderId="0" xfId="0" applyFill="1" applyAlignment="1" applyProtection="1">
      <alignment horizontal="left" vertical="top"/>
    </xf>
    <xf numFmtId="0" fontId="0" fillId="2" borderId="0" xfId="0" applyFill="1" applyAlignment="1" applyProtection="1">
      <alignment horizontal="center" vertical="top"/>
    </xf>
    <xf numFmtId="0" fontId="0" fillId="2" borderId="0" xfId="0" applyFill="1" applyAlignment="1" applyProtection="1">
      <alignment vertical="top"/>
    </xf>
    <xf numFmtId="0" fontId="0" fillId="2" borderId="0" xfId="0" applyFill="1" applyProtection="1"/>
    <xf numFmtId="0" fontId="0" fillId="2" borderId="11" xfId="0" applyFill="1" applyBorder="1" applyAlignment="1" applyProtection="1">
      <alignment vertical="top"/>
    </xf>
    <xf numFmtId="0" fontId="0" fillId="2" borderId="3" xfId="0" applyFill="1" applyBorder="1" applyAlignment="1" applyProtection="1">
      <alignment vertical="top"/>
    </xf>
    <xf numFmtId="0" fontId="0" fillId="2" borderId="0" xfId="0" applyFill="1" applyBorder="1" applyAlignment="1" applyProtection="1">
      <alignment vertical="top"/>
    </xf>
    <xf numFmtId="0" fontId="0" fillId="2" borderId="10" xfId="0" applyFill="1" applyBorder="1" applyAlignment="1" applyProtection="1">
      <alignment vertical="top"/>
    </xf>
    <xf numFmtId="0" fontId="2" fillId="2" borderId="10" xfId="0" applyFont="1" applyFill="1" applyBorder="1" applyAlignment="1" applyProtection="1">
      <alignment vertical="top"/>
    </xf>
    <xf numFmtId="0" fontId="0" fillId="2" borderId="8" xfId="0" applyFill="1" applyBorder="1" applyAlignment="1" applyProtection="1">
      <alignment vertical="top"/>
    </xf>
    <xf numFmtId="0" fontId="5" fillId="2" borderId="0" xfId="0" applyFont="1" applyFill="1" applyAlignment="1" applyProtection="1">
      <alignment vertical="top" wrapText="1"/>
    </xf>
    <xf numFmtId="0" fontId="0" fillId="2" borderId="0" xfId="0" applyFill="1" applyAlignment="1" applyProtection="1">
      <alignment vertical="center"/>
    </xf>
    <xf numFmtId="0" fontId="0" fillId="2" borderId="4" xfId="0" applyFill="1" applyBorder="1" applyAlignment="1" applyProtection="1">
      <alignment horizontal="centerContinuous" vertical="center"/>
    </xf>
    <xf numFmtId="0" fontId="0" fillId="2" borderId="1" xfId="0" applyFill="1" applyBorder="1" applyAlignment="1" applyProtection="1">
      <alignment horizontal="center" vertical="center"/>
    </xf>
    <xf numFmtId="0" fontId="0" fillId="2" borderId="2" xfId="0" applyFill="1" applyBorder="1" applyAlignment="1" applyProtection="1">
      <alignment horizontal="center"/>
    </xf>
    <xf numFmtId="0" fontId="1" fillId="2" borderId="0" xfId="0" applyFont="1" applyFill="1" applyAlignment="1" applyProtection="1">
      <alignment horizontal="centerContinuous" vertical="center"/>
    </xf>
    <xf numFmtId="0" fontId="0" fillId="2" borderId="7" xfId="0" applyFill="1" applyBorder="1" applyAlignment="1" applyProtection="1">
      <alignment horizontal="center"/>
    </xf>
    <xf numFmtId="0" fontId="1" fillId="2" borderId="5" xfId="0" applyFont="1" applyFill="1" applyBorder="1" applyAlignment="1" applyProtection="1">
      <alignment vertical="center"/>
    </xf>
    <xf numFmtId="0" fontId="1" fillId="2" borderId="0" xfId="0" applyFont="1" applyFill="1" applyAlignment="1" applyProtection="1">
      <alignment horizontal="left" vertical="center"/>
    </xf>
    <xf numFmtId="0" fontId="0" fillId="2" borderId="0" xfId="0" applyFill="1" applyAlignment="1" applyProtection="1">
      <alignment horizontal="center"/>
    </xf>
    <xf numFmtId="0" fontId="0" fillId="0" borderId="0" xfId="0" applyProtection="1"/>
    <xf numFmtId="0" fontId="1" fillId="2" borderId="0" xfId="0" applyFont="1" applyFill="1" applyAlignment="1" applyProtection="1">
      <alignment horizontal="centerContinuous"/>
    </xf>
    <xf numFmtId="0" fontId="0" fillId="2" borderId="1" xfId="0" applyFill="1" applyBorder="1" applyAlignment="1" applyProtection="1">
      <alignment horizontal="center"/>
    </xf>
    <xf numFmtId="0" fontId="0" fillId="2" borderId="1" xfId="0" applyFill="1" applyBorder="1" applyAlignment="1" applyProtection="1">
      <alignment horizontal="centerContinuous"/>
    </xf>
    <xf numFmtId="0" fontId="1" fillId="2" borderId="0" xfId="0" applyFont="1" applyFill="1" applyAlignment="1" applyProtection="1">
      <alignment horizontal="center"/>
    </xf>
    <xf numFmtId="0" fontId="0" fillId="2" borderId="3" xfId="0" applyFill="1" applyBorder="1" applyProtection="1"/>
    <xf numFmtId="3" fontId="0" fillId="2" borderId="3" xfId="0" applyNumberFormat="1" applyFill="1" applyBorder="1" applyProtection="1"/>
    <xf numFmtId="0" fontId="2" fillId="4" borderId="0" xfId="0" applyFont="1" applyFill="1" applyAlignment="1" applyProtection="1">
      <alignment wrapText="1"/>
    </xf>
    <xf numFmtId="0" fontId="1" fillId="3" borderId="3" xfId="0" applyFont="1" applyFill="1" applyBorder="1" applyAlignment="1" applyProtection="1">
      <alignment horizontal="center"/>
      <protection locked="0"/>
    </xf>
    <xf numFmtId="3" fontId="0" fillId="3" borderId="10" xfId="0" applyNumberFormat="1" applyFill="1" applyBorder="1" applyProtection="1">
      <protection locked="0"/>
    </xf>
    <xf numFmtId="0" fontId="1" fillId="2" borderId="0" xfId="0" applyFont="1" applyFill="1"/>
    <xf numFmtId="0" fontId="0" fillId="2" borderId="0" xfId="0" applyFill="1" applyBorder="1" applyProtection="1">
      <protection locked="0"/>
    </xf>
    <xf numFmtId="3" fontId="0" fillId="5" borderId="3" xfId="0" applyNumberFormat="1" applyFill="1" applyBorder="1"/>
    <xf numFmtId="3" fontId="0" fillId="5" borderId="5" xfId="0" applyNumberFormat="1" applyFill="1" applyBorder="1" applyAlignment="1" applyProtection="1">
      <alignment vertical="center"/>
    </xf>
    <xf numFmtId="3" fontId="0" fillId="5" borderId="3" xfId="0" applyNumberFormat="1" applyFill="1" applyBorder="1" applyAlignment="1" applyProtection="1">
      <alignment vertical="center"/>
    </xf>
    <xf numFmtId="3" fontId="0" fillId="5" borderId="5" xfId="0" applyNumberFormat="1" applyFill="1" applyBorder="1" applyAlignment="1">
      <alignment vertical="center"/>
    </xf>
    <xf numFmtId="3" fontId="0" fillId="5" borderId="3" xfId="0" applyNumberFormat="1" applyFill="1" applyBorder="1" applyAlignment="1">
      <alignment vertical="center"/>
    </xf>
    <xf numFmtId="3" fontId="0" fillId="3" borderId="8" xfId="0" applyNumberFormat="1" applyFill="1" applyBorder="1" applyProtection="1">
      <protection locked="0"/>
    </xf>
    <xf numFmtId="0" fontId="1" fillId="2" borderId="0" xfId="0" applyFont="1" applyFill="1" applyBorder="1" applyAlignment="1" applyProtection="1">
      <alignment horizontal="center"/>
      <protection locked="0"/>
    </xf>
    <xf numFmtId="0" fontId="0" fillId="2" borderId="0" xfId="0" applyFill="1" applyAlignment="1" applyProtection="1">
      <alignment horizontal="left"/>
    </xf>
    <xf numFmtId="0" fontId="7" fillId="2" borderId="0" xfId="0" applyFont="1" applyFill="1" applyAlignment="1">
      <alignment horizontal="center"/>
    </xf>
    <xf numFmtId="0" fontId="0" fillId="6" borderId="0" xfId="0" applyFill="1"/>
    <xf numFmtId="49" fontId="0" fillId="6" borderId="0" xfId="0" applyNumberFormat="1" applyFill="1" applyAlignment="1">
      <alignment horizontal="center"/>
    </xf>
    <xf numFmtId="0" fontId="0" fillId="6" borderId="0" xfId="0" applyFill="1" applyAlignment="1">
      <alignment horizontal="center"/>
    </xf>
    <xf numFmtId="0" fontId="2" fillId="6" borderId="0" xfId="0" applyFont="1" applyFill="1" applyAlignment="1" applyProtection="1">
      <alignment wrapText="1"/>
    </xf>
    <xf numFmtId="0" fontId="0" fillId="0" borderId="0" xfId="0" applyAlignment="1">
      <alignment wrapText="1"/>
    </xf>
    <xf numFmtId="0" fontId="2" fillId="2" borderId="0" xfId="0" applyFont="1" applyFill="1"/>
    <xf numFmtId="0" fontId="0" fillId="2" borderId="0" xfId="0" applyFill="1" applyAlignment="1" applyProtection="1">
      <alignment horizontal="center" vertical="center"/>
    </xf>
    <xf numFmtId="0" fontId="0" fillId="2" borderId="7" xfId="0" applyFill="1" applyBorder="1" applyAlignment="1" applyProtection="1">
      <alignment horizontal="center" vertical="center"/>
    </xf>
    <xf numFmtId="0" fontId="1" fillId="2" borderId="0" xfId="0" applyFont="1" applyFill="1" applyAlignment="1" applyProtection="1">
      <alignment horizontal="center" vertical="center"/>
    </xf>
    <xf numFmtId="0" fontId="9" fillId="0" borderId="0" xfId="0" applyFont="1"/>
    <xf numFmtId="0" fontId="0" fillId="5" borderId="5" xfId="0" applyFill="1" applyBorder="1" applyAlignment="1" applyProtection="1">
      <alignment vertical="center"/>
    </xf>
    <xf numFmtId="3" fontId="7" fillId="7" borderId="3" xfId="0" applyNumberFormat="1" applyFont="1" applyFill="1" applyBorder="1" applyAlignment="1" applyProtection="1">
      <alignment horizontal="center" vertical="center"/>
    </xf>
    <xf numFmtId="3" fontId="7" fillId="8" borderId="3" xfId="0" applyNumberFormat="1" applyFont="1" applyFill="1" applyBorder="1" applyAlignment="1" applyProtection="1">
      <alignment horizontal="center" vertical="center"/>
    </xf>
    <xf numFmtId="0" fontId="0" fillId="5" borderId="8" xfId="0" applyFill="1" applyBorder="1" applyAlignment="1" applyProtection="1">
      <alignment vertical="center"/>
    </xf>
    <xf numFmtId="0" fontId="5" fillId="2" borderId="0" xfId="0" applyFont="1" applyFill="1" applyAlignment="1" applyProtection="1">
      <alignment vertical="top"/>
    </xf>
    <xf numFmtId="0" fontId="2" fillId="3" borderId="10" xfId="0" applyFont="1" applyFill="1" applyBorder="1" applyProtection="1">
      <protection locked="0"/>
    </xf>
    <xf numFmtId="0" fontId="2" fillId="3" borderId="8" xfId="0" applyFont="1" applyFill="1" applyBorder="1" applyProtection="1">
      <protection locked="0"/>
    </xf>
    <xf numFmtId="0" fontId="10" fillId="2" borderId="0" xfId="0" applyFont="1" applyFill="1" applyAlignment="1" applyProtection="1">
      <alignment vertical="top" wrapText="1"/>
    </xf>
    <xf numFmtId="0" fontId="5" fillId="2" borderId="0" xfId="0" applyFont="1" applyFill="1" applyBorder="1" applyAlignment="1" applyProtection="1">
      <alignment vertical="top" wrapText="1"/>
    </xf>
    <xf numFmtId="37" fontId="5" fillId="2" borderId="0" xfId="0" applyNumberFormat="1" applyFont="1" applyFill="1" applyBorder="1" applyAlignment="1" applyProtection="1">
      <alignment vertical="top" wrapText="1"/>
    </xf>
    <xf numFmtId="37" fontId="5" fillId="2" borderId="10" xfId="0" applyNumberFormat="1" applyFont="1" applyFill="1" applyBorder="1" applyAlignment="1" applyProtection="1">
      <alignment horizontal="center" vertical="center" wrapText="1"/>
    </xf>
    <xf numFmtId="2" fontId="5" fillId="2" borderId="8" xfId="0" applyNumberFormat="1" applyFont="1" applyFill="1" applyBorder="1" applyAlignment="1" applyProtection="1">
      <alignment horizontal="center" vertical="center" wrapText="1"/>
    </xf>
    <xf numFmtId="2" fontId="0" fillId="9" borderId="10" xfId="0" applyNumberFormat="1" applyFill="1" applyBorder="1" applyAlignment="1" applyProtection="1">
      <alignment horizontal="center" vertical="center"/>
      <protection locked="0"/>
    </xf>
    <xf numFmtId="0" fontId="11" fillId="2" borderId="0" xfId="0" applyFont="1" applyFill="1" applyBorder="1" applyAlignment="1" applyProtection="1">
      <alignment vertical="top"/>
    </xf>
    <xf numFmtId="2" fontId="5" fillId="2" borderId="0" xfId="0" applyNumberFormat="1" applyFont="1" applyFill="1" applyBorder="1" applyAlignment="1" applyProtection="1">
      <alignment horizontal="center" vertical="center" wrapText="1"/>
    </xf>
    <xf numFmtId="37" fontId="5" fillId="2" borderId="0" xfId="0" applyNumberFormat="1" applyFont="1" applyFill="1" applyBorder="1" applyAlignment="1" applyProtection="1">
      <alignment horizontal="center" vertical="center" wrapText="1"/>
    </xf>
    <xf numFmtId="42" fontId="5" fillId="2" borderId="0" xfId="0" applyNumberFormat="1" applyFont="1" applyFill="1" applyBorder="1" applyAlignment="1" applyProtection="1">
      <alignment horizontal="center" vertical="center" wrapText="1"/>
    </xf>
    <xf numFmtId="0" fontId="10" fillId="2" borderId="0" xfId="0" applyFont="1" applyFill="1" applyAlignment="1" applyProtection="1">
      <alignment vertical="top"/>
    </xf>
    <xf numFmtId="3" fontId="7" fillId="10" borderId="3" xfId="0" applyNumberFormat="1" applyFont="1" applyFill="1" applyBorder="1" applyAlignment="1" applyProtection="1">
      <alignment horizontal="center" vertical="center"/>
    </xf>
    <xf numFmtId="42" fontId="5" fillId="10" borderId="12" xfId="0" applyNumberFormat="1" applyFont="1" applyFill="1" applyBorder="1" applyAlignment="1" applyProtection="1">
      <alignment horizontal="center" vertical="center" wrapText="1"/>
    </xf>
    <xf numFmtId="37" fontId="5" fillId="9" borderId="3" xfId="0" applyNumberFormat="1" applyFont="1" applyFill="1" applyBorder="1" applyAlignment="1" applyProtection="1">
      <alignment horizontal="center" vertical="center" wrapText="1"/>
      <protection locked="0"/>
    </xf>
    <xf numFmtId="0" fontId="3" fillId="0" borderId="0" xfId="0" applyFont="1"/>
    <xf numFmtId="0" fontId="0" fillId="0" borderId="0" xfId="0" applyAlignment="1">
      <alignment horizontal="left" vertical="center"/>
    </xf>
    <xf numFmtId="0" fontId="12" fillId="0" borderId="0" xfId="0" applyNumberFormat="1" applyFont="1" applyAlignment="1">
      <alignment horizontal="left" vertical="center"/>
    </xf>
    <xf numFmtId="0" fontId="2" fillId="0" borderId="0" xfId="0" applyFont="1" applyAlignment="1">
      <alignment horizontal="left" vertical="center"/>
    </xf>
    <xf numFmtId="49" fontId="2" fillId="9" borderId="0" xfId="0" applyNumberFormat="1" applyFont="1" applyFill="1" applyAlignment="1" applyProtection="1">
      <alignment horizontal="left" vertical="center"/>
      <protection locked="0"/>
    </xf>
    <xf numFmtId="167" fontId="13" fillId="0" borderId="0" xfId="0" applyNumberFormat="1" applyFont="1" applyAlignment="1">
      <alignment horizontal="left" vertical="center"/>
    </xf>
    <xf numFmtId="49" fontId="2" fillId="0" borderId="0" xfId="0" applyNumberFormat="1" applyFont="1" applyAlignment="1">
      <alignment horizontal="left" vertical="center"/>
    </xf>
    <xf numFmtId="0" fontId="13" fillId="0" borderId="0" xfId="0" applyFont="1" applyAlignment="1">
      <alignment horizontal="left" vertical="center"/>
    </xf>
    <xf numFmtId="168" fontId="13" fillId="0" borderId="0" xfId="0" applyNumberFormat="1" applyFont="1" applyAlignment="1">
      <alignment horizontal="left" vertical="center"/>
    </xf>
    <xf numFmtId="0" fontId="2" fillId="9" borderId="0" xfId="0" applyFont="1" applyFill="1" applyAlignment="1" applyProtection="1">
      <alignment horizontal="left" vertical="center"/>
      <protection locked="0"/>
    </xf>
    <xf numFmtId="0" fontId="0" fillId="9" borderId="0" xfId="0" applyFill="1" applyAlignment="1" applyProtection="1">
      <alignment horizontal="left" vertical="center"/>
      <protection locked="0"/>
    </xf>
    <xf numFmtId="0" fontId="0" fillId="11" borderId="0" xfId="0" applyFill="1" applyProtection="1"/>
    <xf numFmtId="4" fontId="5" fillId="0" borderId="0" xfId="0" applyNumberFormat="1" applyFont="1" applyFill="1" applyAlignment="1" applyProtection="1">
      <alignment vertical="top"/>
    </xf>
    <xf numFmtId="0" fontId="2" fillId="11" borderId="0" xfId="0" applyFont="1" applyFill="1"/>
    <xf numFmtId="0" fontId="0" fillId="2" borderId="0" xfId="0" applyFill="1" applyBorder="1" applyAlignment="1" applyProtection="1"/>
    <xf numFmtId="0" fontId="1" fillId="2" borderId="0" xfId="0" applyFont="1" applyFill="1" applyBorder="1" applyProtection="1"/>
    <xf numFmtId="0" fontId="0" fillId="0" borderId="0" xfId="0" applyBorder="1" applyProtection="1"/>
    <xf numFmtId="0" fontId="0" fillId="2" borderId="0" xfId="0" applyFill="1" applyBorder="1" applyProtection="1"/>
    <xf numFmtId="3" fontId="0" fillId="5" borderId="13" xfId="0" applyNumberFormat="1" applyFill="1" applyBorder="1" applyProtection="1"/>
    <xf numFmtId="0" fontId="1" fillId="2" borderId="3" xfId="0" applyFont="1" applyFill="1" applyBorder="1" applyProtection="1"/>
    <xf numFmtId="3" fontId="0" fillId="2" borderId="0" xfId="0" applyNumberFormat="1" applyFill="1" applyBorder="1" applyAlignment="1" applyProtection="1"/>
    <xf numFmtId="0" fontId="2" fillId="2" borderId="0" xfId="0" applyFont="1" applyFill="1" applyBorder="1" applyProtection="1"/>
    <xf numFmtId="0" fontId="3" fillId="4" borderId="0" xfId="0" applyFont="1" applyFill="1" applyAlignment="1">
      <alignment horizontal="center" vertical="center"/>
    </xf>
    <xf numFmtId="0" fontId="3" fillId="2" borderId="0" xfId="0" applyFont="1" applyFill="1" applyBorder="1" applyAlignment="1" applyProtection="1">
      <alignment horizontal="center" vertical="center"/>
    </xf>
    <xf numFmtId="3" fontId="0" fillId="2" borderId="13" xfId="0" applyNumberFormat="1" applyFill="1" applyBorder="1" applyAlignment="1" applyProtection="1">
      <alignment horizontal="center" vertical="center"/>
    </xf>
    <xf numFmtId="0" fontId="1" fillId="0" borderId="0" xfId="0" applyFont="1" applyAlignment="1">
      <alignment horizontal="left" wrapText="1"/>
    </xf>
    <xf numFmtId="0" fontId="1" fillId="0" borderId="0" xfId="0" applyFont="1" applyAlignment="1" applyProtection="1">
      <alignment wrapText="1"/>
    </xf>
    <xf numFmtId="49" fontId="2" fillId="9" borderId="0" xfId="389" applyNumberFormat="1" applyFont="1" applyFill="1" applyAlignment="1" applyProtection="1">
      <alignment horizontal="left" vertical="center"/>
      <protection locked="0"/>
    </xf>
    <xf numFmtId="0" fontId="2" fillId="0" borderId="0" xfId="388" applyFont="1"/>
    <xf numFmtId="0" fontId="17" fillId="0" borderId="0" xfId="0" applyFont="1"/>
    <xf numFmtId="0" fontId="2" fillId="2" borderId="0" xfId="0" applyFont="1" applyFill="1" applyBorder="1" applyAlignment="1" applyProtection="1">
      <alignment vertical="top"/>
    </xf>
    <xf numFmtId="0" fontId="0" fillId="2" borderId="1" xfId="0" applyFill="1" applyBorder="1" applyAlignment="1" applyProtection="1">
      <alignment vertical="top"/>
    </xf>
    <xf numFmtId="0" fontId="0" fillId="2" borderId="2" xfId="0" applyFill="1" applyBorder="1" applyAlignment="1" applyProtection="1">
      <alignment horizontal="centerContinuous" vertical="center"/>
    </xf>
    <xf numFmtId="0" fontId="0" fillId="2" borderId="7" xfId="0" applyFill="1" applyBorder="1" applyAlignment="1" applyProtection="1">
      <alignment horizontal="centerContinuous" vertical="center"/>
    </xf>
    <xf numFmtId="0" fontId="1" fillId="2" borderId="1"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2" fillId="2" borderId="5" xfId="0" applyFont="1" applyFill="1" applyBorder="1" applyAlignment="1" applyProtection="1">
      <alignment vertical="top"/>
    </xf>
    <xf numFmtId="0" fontId="0" fillId="2" borderId="0" xfId="0" applyFill="1" applyBorder="1" applyAlignment="1" applyProtection="1">
      <alignment horizontal="center" vertical="top"/>
    </xf>
    <xf numFmtId="0" fontId="0" fillId="2" borderId="3" xfId="0" applyFill="1" applyBorder="1" applyAlignment="1" applyProtection="1">
      <alignment horizontal="center" vertical="center"/>
    </xf>
    <xf numFmtId="0" fontId="0" fillId="2" borderId="11" xfId="0" applyFill="1" applyBorder="1" applyAlignment="1" applyProtection="1">
      <alignment horizontal="center" vertical="center"/>
    </xf>
    <xf numFmtId="0" fontId="2" fillId="2" borderId="5" xfId="0" applyFont="1" applyFill="1" applyBorder="1" applyAlignment="1" applyProtection="1">
      <alignment horizontal="left" vertical="center"/>
    </xf>
    <xf numFmtId="0" fontId="0" fillId="2" borderId="5" xfId="0" applyFill="1" applyBorder="1" applyAlignment="1" applyProtection="1">
      <alignment horizontal="left" vertical="center"/>
    </xf>
    <xf numFmtId="0" fontId="0" fillId="2" borderId="1" xfId="0" applyFill="1" applyBorder="1"/>
    <xf numFmtId="0" fontId="0" fillId="2" borderId="2" xfId="0" applyFill="1" applyBorder="1"/>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Border="1" applyAlignment="1" applyProtection="1">
      <alignment horizontal="center" vertical="top"/>
    </xf>
    <xf numFmtId="0" fontId="2" fillId="0" borderId="0" xfId="389" applyFont="1" applyAlignment="1">
      <alignment horizontal="left" vertical="center"/>
    </xf>
    <xf numFmtId="0" fontId="18" fillId="0" borderId="0" xfId="389" applyFont="1"/>
    <xf numFmtId="167" fontId="19" fillId="0" borderId="0" xfId="389" applyNumberFormat="1" applyFont="1" applyAlignment="1">
      <alignment horizontal="left" vertical="center"/>
    </xf>
    <xf numFmtId="0" fontId="19" fillId="0" borderId="0" xfId="389" applyNumberFormat="1" applyFont="1" applyAlignment="1">
      <alignment horizontal="left" vertical="center"/>
    </xf>
    <xf numFmtId="1" fontId="19" fillId="0" borderId="0" xfId="389" applyNumberFormat="1" applyFont="1" applyAlignment="1">
      <alignment horizontal="left" vertical="center"/>
    </xf>
    <xf numFmtId="0" fontId="20" fillId="0" borderId="0" xfId="389" applyFont="1" applyAlignment="1">
      <alignment horizontal="left" vertical="center"/>
    </xf>
    <xf numFmtId="0" fontId="1" fillId="2" borderId="0" xfId="0" applyFont="1" applyFill="1" applyAlignment="1">
      <alignment wrapText="1"/>
    </xf>
    <xf numFmtId="0" fontId="0" fillId="0" borderId="0" xfId="0" applyAlignment="1">
      <alignment wrapText="1"/>
    </xf>
    <xf numFmtId="0" fontId="11" fillId="2" borderId="0" xfId="0" applyFont="1" applyFill="1" applyAlignment="1" applyProtection="1">
      <alignment horizontal="center" vertical="center"/>
    </xf>
    <xf numFmtId="0" fontId="4" fillId="0" borderId="0" xfId="0" applyFont="1" applyAlignment="1">
      <alignment horizontal="center" vertical="center"/>
    </xf>
    <xf numFmtId="0" fontId="5" fillId="2" borderId="0" xfId="0" applyFont="1" applyFill="1" applyAlignment="1" applyProtection="1">
      <alignment vertical="top" wrapText="1"/>
    </xf>
    <xf numFmtId="0" fontId="0" fillId="0" borderId="0" xfId="0" applyAlignment="1">
      <alignment vertical="top" wrapText="1"/>
    </xf>
    <xf numFmtId="0" fontId="2"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left" vertical="center"/>
    </xf>
    <xf numFmtId="0" fontId="0" fillId="2" borderId="0" xfId="0" applyFill="1" applyAlignment="1" applyProtection="1">
      <alignment horizontal="center" vertical="center"/>
    </xf>
    <xf numFmtId="0" fontId="0" fillId="0" borderId="0" xfId="0" applyAlignment="1"/>
    <xf numFmtId="0" fontId="2" fillId="2" borderId="15" xfId="0" applyFont="1" applyFill="1" applyBorder="1" applyAlignment="1" applyProtection="1">
      <alignment vertical="top" wrapText="1"/>
    </xf>
    <xf numFmtId="0" fontId="2" fillId="0" borderId="0" xfId="0" applyFont="1" applyBorder="1" applyAlignment="1">
      <alignment wrapText="1"/>
    </xf>
    <xf numFmtId="0" fontId="2" fillId="0" borderId="6" xfId="0" applyFont="1" applyBorder="1" applyAlignment="1">
      <alignment wrapText="1"/>
    </xf>
    <xf numFmtId="0" fontId="2" fillId="0" borderId="10" xfId="0" applyFont="1" applyBorder="1" applyAlignment="1">
      <alignment wrapText="1"/>
    </xf>
    <xf numFmtId="0" fontId="0" fillId="2" borderId="0" xfId="0" applyFill="1" applyAlignment="1" applyProtection="1">
      <alignment horizontal="left" vertical="top"/>
    </xf>
    <xf numFmtId="0" fontId="3" fillId="2" borderId="0" xfId="0" applyFont="1" applyFill="1" applyAlignment="1" applyProtection="1">
      <alignment horizontal="center" vertical="top"/>
    </xf>
    <xf numFmtId="0" fontId="0" fillId="0" borderId="0" xfId="0" applyAlignment="1">
      <alignment vertical="top"/>
    </xf>
    <xf numFmtId="0" fontId="0" fillId="2" borderId="10" xfId="0" applyFill="1" applyBorder="1" applyAlignment="1" applyProtection="1">
      <alignment horizontal="center" vertical="center"/>
    </xf>
    <xf numFmtId="0" fontId="0" fillId="0" borderId="10" xfId="0" applyBorder="1" applyAlignment="1">
      <alignment horizontal="center" vertical="center"/>
    </xf>
    <xf numFmtId="0" fontId="0" fillId="2" borderId="8" xfId="0" applyFill="1" applyBorder="1" applyAlignment="1" applyProtection="1">
      <alignment horizontal="center" vertical="center"/>
    </xf>
    <xf numFmtId="0" fontId="0" fillId="0" borderId="8" xfId="0" applyBorder="1" applyAlignment="1">
      <alignment horizontal="center" vertical="center"/>
    </xf>
    <xf numFmtId="0" fontId="2" fillId="2" borderId="0" xfId="0" applyFont="1" applyFill="1" applyAlignment="1" applyProtection="1">
      <alignment horizontal="center" vertical="center"/>
    </xf>
    <xf numFmtId="0" fontId="0" fillId="2" borderId="0" xfId="0" applyFill="1" applyAlignment="1" applyProtection="1">
      <alignment horizontal="center" vertical="top"/>
    </xf>
    <xf numFmtId="0" fontId="2" fillId="2" borderId="0" xfId="0" applyFont="1" applyFill="1" applyAlignment="1" applyProtection="1">
      <alignment horizontal="center" vertical="top"/>
    </xf>
    <xf numFmtId="0" fontId="6" fillId="2" borderId="0" xfId="0" applyFont="1" applyFill="1" applyAlignment="1" applyProtection="1">
      <alignment horizontal="center" vertical="top"/>
    </xf>
    <xf numFmtId="0" fontId="4" fillId="2" borderId="0" xfId="0" applyFont="1" applyFill="1" applyAlignment="1" applyProtection="1">
      <alignment horizontal="center" vertical="top"/>
    </xf>
    <xf numFmtId="0" fontId="0" fillId="0" borderId="0" xfId="0"/>
    <xf numFmtId="0" fontId="1" fillId="2" borderId="4" xfId="0" applyFont="1" applyFill="1" applyBorder="1" applyAlignment="1" applyProtection="1">
      <alignment horizontal="center" vertical="center"/>
    </xf>
    <xf numFmtId="0" fontId="1" fillId="0" borderId="9" xfId="0" applyFont="1" applyBorder="1" applyAlignment="1">
      <alignment horizontal="center" vertical="center"/>
    </xf>
    <xf numFmtId="0" fontId="1" fillId="2" borderId="6" xfId="0" applyFont="1" applyFill="1" applyBorder="1" applyAlignment="1" applyProtection="1">
      <alignment horizontal="center" vertical="center"/>
    </xf>
    <xf numFmtId="0" fontId="1" fillId="0" borderId="10" xfId="0" applyFont="1" applyBorder="1" applyAlignment="1">
      <alignment horizontal="center" vertical="center"/>
    </xf>
    <xf numFmtId="0" fontId="3" fillId="2" borderId="4" xfId="0" applyFont="1" applyFill="1" applyBorder="1" applyAlignment="1" applyProtection="1">
      <alignment horizontal="center" vertical="center"/>
    </xf>
    <xf numFmtId="0" fontId="0" fillId="0" borderId="14" xfId="0" applyBorder="1" applyAlignment="1">
      <alignment vertical="center"/>
    </xf>
    <xf numFmtId="0" fontId="2" fillId="2" borderId="10" xfId="0" applyFont="1" applyFill="1" applyBorder="1" applyAlignment="1" applyProtection="1">
      <alignment horizontal="center" vertical="top"/>
    </xf>
    <xf numFmtId="0" fontId="0" fillId="2" borderId="10" xfId="0" applyFill="1" applyBorder="1" applyAlignment="1" applyProtection="1">
      <alignment horizontal="center" vertical="top"/>
    </xf>
    <xf numFmtId="0" fontId="2" fillId="2" borderId="9" xfId="0" applyFont="1" applyFill="1" applyBorder="1" applyAlignment="1" applyProtection="1">
      <alignment horizontal="center" vertical="top"/>
    </xf>
    <xf numFmtId="0" fontId="0" fillId="2" borderId="9" xfId="0" applyFill="1" applyBorder="1" applyAlignment="1" applyProtection="1">
      <alignment horizontal="center" vertical="top"/>
    </xf>
    <xf numFmtId="3" fontId="0" fillId="2" borderId="5" xfId="0" applyNumberFormat="1" applyFill="1" applyBorder="1" applyAlignment="1" applyProtection="1">
      <alignment horizontal="center" vertical="center"/>
    </xf>
    <xf numFmtId="0" fontId="0" fillId="0" borderId="11" xfId="0" applyBorder="1" applyAlignment="1">
      <alignment horizontal="center" vertical="center"/>
    </xf>
    <xf numFmtId="3" fontId="0" fillId="0" borderId="11" xfId="0" applyNumberFormat="1" applyBorder="1" applyAlignment="1">
      <alignment horizontal="center" vertical="center"/>
    </xf>
    <xf numFmtId="0" fontId="0" fillId="0" borderId="0" xfId="0" applyAlignment="1">
      <alignment horizontal="center" vertical="center"/>
    </xf>
    <xf numFmtId="0" fontId="3" fillId="2" borderId="0" xfId="0" applyFont="1" applyFill="1" applyAlignment="1" applyProtection="1">
      <alignment horizontal="center" vertical="center"/>
    </xf>
    <xf numFmtId="0" fontId="1" fillId="2" borderId="0" xfId="0" applyFont="1" applyFill="1" applyAlignment="1">
      <alignment horizontal="center"/>
    </xf>
    <xf numFmtId="0" fontId="1" fillId="2" borderId="0" xfId="0" applyFont="1" applyFill="1" applyAlignment="1" applyProtection="1">
      <alignment horizontal="center" vertical="center"/>
    </xf>
    <xf numFmtId="0" fontId="14" fillId="2" borderId="0" xfId="0" applyFont="1" applyFill="1" applyAlignment="1" applyProtection="1">
      <alignment horizontal="right" vertical="center"/>
    </xf>
    <xf numFmtId="0" fontId="1" fillId="0" borderId="0" xfId="0" applyFont="1" applyAlignment="1">
      <alignment horizontal="right" vertical="center"/>
    </xf>
    <xf numFmtId="0" fontId="4" fillId="2" borderId="0" xfId="0" applyFont="1" applyFill="1" applyAlignment="1">
      <alignment horizontal="center"/>
    </xf>
    <xf numFmtId="0" fontId="0" fillId="2" borderId="0" xfId="0" applyFill="1" applyAlignment="1">
      <alignment horizontal="center"/>
    </xf>
    <xf numFmtId="0" fontId="0" fillId="11" borderId="0" xfId="0" applyFill="1" applyAlignment="1" applyProtection="1">
      <alignment horizontal="center" wrapText="1"/>
    </xf>
    <xf numFmtId="0" fontId="2" fillId="11" borderId="0" xfId="0" applyFont="1" applyFill="1" applyAlignment="1" applyProtection="1">
      <alignment horizontal="center" wrapText="1"/>
    </xf>
    <xf numFmtId="0" fontId="2" fillId="2" borderId="0" xfId="0" applyFont="1" applyFill="1" applyAlignment="1">
      <alignment horizontal="center"/>
    </xf>
    <xf numFmtId="0" fontId="0" fillId="0" borderId="0" xfId="0" applyAlignment="1">
      <alignment horizontal="center"/>
    </xf>
    <xf numFmtId="0" fontId="0" fillId="2" borderId="0" xfId="0" applyFill="1" applyBorder="1" applyAlignment="1">
      <alignment horizontal="center"/>
    </xf>
    <xf numFmtId="0" fontId="0" fillId="0" borderId="0" xfId="0" applyBorder="1" applyAlignment="1">
      <alignment horizontal="center"/>
    </xf>
    <xf numFmtId="49" fontId="2" fillId="11" borderId="10" xfId="0" applyNumberFormat="1" applyFont="1" applyFill="1" applyBorder="1" applyAlignment="1" applyProtection="1">
      <alignment horizontal="center"/>
      <protection locked="0"/>
    </xf>
    <xf numFmtId="0" fontId="2" fillId="11" borderId="10" xfId="0" applyFont="1" applyFill="1" applyBorder="1" applyAlignment="1" applyProtection="1">
      <alignment horizontal="center"/>
      <protection locked="0"/>
    </xf>
  </cellXfs>
  <cellStyles count="412">
    <cellStyle name="Comma 11 2" xfId="1"/>
    <cellStyle name="Comma 16" xfId="2"/>
    <cellStyle name="Comma 16 2" xfId="3"/>
    <cellStyle name="Comma 16 3" xfId="4"/>
    <cellStyle name="Comma 2" xfId="5"/>
    <cellStyle name="Comma 3 2" xfId="6"/>
    <cellStyle name="Comma 7" xfId="7"/>
    <cellStyle name="Comma 7 2" xfId="8"/>
    <cellStyle name="Hyperlink 2" xfId="9"/>
    <cellStyle name="Hyperlink 2 2" xfId="10"/>
    <cellStyle name="Hyperlink 2 3" xfId="11"/>
    <cellStyle name="Hyperlink 3 2" xfId="12"/>
    <cellStyle name="Hyperlink 3 3" xfId="13"/>
    <cellStyle name="Hyperlink 3 4" xfId="14"/>
    <cellStyle name="Hyperlink 4" xfId="15"/>
    <cellStyle name="Hyperlink 4 2" xfId="16"/>
    <cellStyle name="Hyperlink 7" xfId="17"/>
    <cellStyle name="Hyperlink 7 2" xfId="18"/>
    <cellStyle name="Hyperlink 7 3" xfId="19"/>
    <cellStyle name="Normal" xfId="0" builtinId="0"/>
    <cellStyle name="Normal 10" xfId="20"/>
    <cellStyle name="Normal 10 2" xfId="21"/>
    <cellStyle name="Normal 10 2 2" xfId="22"/>
    <cellStyle name="Normal 10 2 2 2" xfId="23"/>
    <cellStyle name="Normal 10 3" xfId="24"/>
    <cellStyle name="Normal 10 4" xfId="25"/>
    <cellStyle name="Normal 10 5" xfId="26"/>
    <cellStyle name="Normal 10 6" xfId="27"/>
    <cellStyle name="Normal 10 7" xfId="28"/>
    <cellStyle name="Normal 11" xfId="29"/>
    <cellStyle name="Normal 11 2" xfId="30"/>
    <cellStyle name="Normal 11 2 2" xfId="31"/>
    <cellStyle name="Normal 11 3" xfId="32"/>
    <cellStyle name="Normal 11 4" xfId="33"/>
    <cellStyle name="Normal 11 5" xfId="34"/>
    <cellStyle name="Normal 11 6" xfId="35"/>
    <cellStyle name="Normal 12" xfId="36"/>
    <cellStyle name="Normal 12 10" xfId="37"/>
    <cellStyle name="Normal 12 11" xfId="38"/>
    <cellStyle name="Normal 12 12" xfId="39"/>
    <cellStyle name="Normal 12 13" xfId="40"/>
    <cellStyle name="Normal 12 2" xfId="41"/>
    <cellStyle name="Normal 12 2 2" xfId="42"/>
    <cellStyle name="Normal 12 3" xfId="43"/>
    <cellStyle name="Normal 12 4" xfId="44"/>
    <cellStyle name="Normal 12 5" xfId="45"/>
    <cellStyle name="Normal 12 6" xfId="46"/>
    <cellStyle name="Normal 12 7" xfId="47"/>
    <cellStyle name="Normal 12 8" xfId="48"/>
    <cellStyle name="Normal 12 9" xfId="49"/>
    <cellStyle name="Normal 13" xfId="50"/>
    <cellStyle name="Normal 13 10" xfId="51"/>
    <cellStyle name="Normal 13 11" xfId="52"/>
    <cellStyle name="Normal 13 12" xfId="53"/>
    <cellStyle name="Normal 13 13" xfId="54"/>
    <cellStyle name="Normal 13 2" xfId="55"/>
    <cellStyle name="Normal 13 2 2" xfId="56"/>
    <cellStyle name="Normal 13 3" xfId="57"/>
    <cellStyle name="Normal 13 4" xfId="58"/>
    <cellStyle name="Normal 13 5" xfId="59"/>
    <cellStyle name="Normal 13 6" xfId="60"/>
    <cellStyle name="Normal 13 7" xfId="61"/>
    <cellStyle name="Normal 13 8" xfId="62"/>
    <cellStyle name="Normal 13 9" xfId="63"/>
    <cellStyle name="Normal 14" xfId="64"/>
    <cellStyle name="Normal 14 2" xfId="65"/>
    <cellStyle name="Normal 14 3" xfId="66"/>
    <cellStyle name="Normal 14 4" xfId="67"/>
    <cellStyle name="Normal 14 5" xfId="68"/>
    <cellStyle name="Normal 14 6" xfId="69"/>
    <cellStyle name="Normal 14 7" xfId="70"/>
    <cellStyle name="Normal 15" xfId="71"/>
    <cellStyle name="Normal 15 2" xfId="72"/>
    <cellStyle name="Normal 15 3" xfId="73"/>
    <cellStyle name="Normal 15 4" xfId="74"/>
    <cellStyle name="Normal 15 5" xfId="75"/>
    <cellStyle name="Normal 16" xfId="76"/>
    <cellStyle name="Normal 16 2" xfId="77"/>
    <cellStyle name="Normal 16 3" xfId="78"/>
    <cellStyle name="Normal 16 4" xfId="79"/>
    <cellStyle name="Normal 16 5" xfId="80"/>
    <cellStyle name="Normal 17" xfId="81"/>
    <cellStyle name="Normal 17 2" xfId="82"/>
    <cellStyle name="Normal 17 3" xfId="83"/>
    <cellStyle name="Normal 17 4" xfId="84"/>
    <cellStyle name="Normal 17 5" xfId="85"/>
    <cellStyle name="Normal 18" xfId="86"/>
    <cellStyle name="Normal 18 2" xfId="87"/>
    <cellStyle name="Normal 18 2 2" xfId="88"/>
    <cellStyle name="Normal 18 2 3" xfId="89"/>
    <cellStyle name="Normal 18 3" xfId="90"/>
    <cellStyle name="Normal 18 4" xfId="91"/>
    <cellStyle name="Normal 18 5" xfId="92"/>
    <cellStyle name="Normal 18 6" xfId="93"/>
    <cellStyle name="Normal 18 7" xfId="94"/>
    <cellStyle name="Normal 18 8" xfId="95"/>
    <cellStyle name="Normal 18 9" xfId="96"/>
    <cellStyle name="Normal 19" xfId="97"/>
    <cellStyle name="Normal 19 2" xfId="98"/>
    <cellStyle name="Normal 19 2 2" xfId="99"/>
    <cellStyle name="Normal 19 2 3" xfId="100"/>
    <cellStyle name="Normal 19 3" xfId="101"/>
    <cellStyle name="Normal 19 4" xfId="102"/>
    <cellStyle name="Normal 19 5" xfId="103"/>
    <cellStyle name="Normal 19 6" xfId="104"/>
    <cellStyle name="Normal 19 7" xfId="105"/>
    <cellStyle name="Normal 19 8" xfId="106"/>
    <cellStyle name="Normal 2" xfId="107"/>
    <cellStyle name="Normal 2 10" xfId="108"/>
    <cellStyle name="Normal 2 10 10" xfId="109"/>
    <cellStyle name="Normal 2 10 11" xfId="110"/>
    <cellStyle name="Normal 2 10 11 2" xfId="111"/>
    <cellStyle name="Normal 2 10 2" xfId="112"/>
    <cellStyle name="Normal 2 10 2 2" xfId="113"/>
    <cellStyle name="Normal 2 10 3" xfId="114"/>
    <cellStyle name="Normal 2 10 3 2" xfId="115"/>
    <cellStyle name="Normal 2 10 4" xfId="116"/>
    <cellStyle name="Normal 2 10 4 2" xfId="117"/>
    <cellStyle name="Normal 2 10 5" xfId="118"/>
    <cellStyle name="Normal 2 10 5 2" xfId="119"/>
    <cellStyle name="Normal 2 10 6" xfId="120"/>
    <cellStyle name="Normal 2 10 6 2" xfId="121"/>
    <cellStyle name="Normal 2 10 7" xfId="122"/>
    <cellStyle name="Normal 2 10 7 2" xfId="123"/>
    <cellStyle name="Normal 2 10 8" xfId="124"/>
    <cellStyle name="Normal 2 10 8 2" xfId="125"/>
    <cellStyle name="Normal 2 10 9" xfId="126"/>
    <cellStyle name="Normal 2 11" xfId="127"/>
    <cellStyle name="Normal 2 11 10" xfId="128"/>
    <cellStyle name="Normal 2 11 11" xfId="129"/>
    <cellStyle name="Normal 2 11 2" xfId="130"/>
    <cellStyle name="Normal 2 11 2 2" xfId="131"/>
    <cellStyle name="Normal 2 11 3" xfId="132"/>
    <cellStyle name="Normal 2 11 3 2" xfId="133"/>
    <cellStyle name="Normal 2 11 4" xfId="134"/>
    <cellStyle name="Normal 2 11 4 2" xfId="135"/>
    <cellStyle name="Normal 2 11 5" xfId="136"/>
    <cellStyle name="Normal 2 11 5 2" xfId="137"/>
    <cellStyle name="Normal 2 11 6" xfId="138"/>
    <cellStyle name="Normal 2 11 6 2" xfId="139"/>
    <cellStyle name="Normal 2 11 7" xfId="140"/>
    <cellStyle name="Normal 2 11 7 2" xfId="141"/>
    <cellStyle name="Normal 2 11 8" xfId="142"/>
    <cellStyle name="Normal 2 11 8 2" xfId="143"/>
    <cellStyle name="Normal 2 11 9" xfId="144"/>
    <cellStyle name="Normal 2 12" xfId="145"/>
    <cellStyle name="Normal 2 13" xfId="146"/>
    <cellStyle name="Normal 2 14" xfId="147"/>
    <cellStyle name="Normal 2 15" xfId="148"/>
    <cellStyle name="Normal 2 16" xfId="149"/>
    <cellStyle name="Normal 2 2" xfId="150"/>
    <cellStyle name="Normal 2 2 10" xfId="151"/>
    <cellStyle name="Normal 2 2 10 2" xfId="152"/>
    <cellStyle name="Normal 2 2 11" xfId="153"/>
    <cellStyle name="Normal 2 2 11 2" xfId="154"/>
    <cellStyle name="Normal 2 2 12" xfId="155"/>
    <cellStyle name="Normal 2 2 12 2" xfId="156"/>
    <cellStyle name="Normal 2 2 12 2 2" xfId="157"/>
    <cellStyle name="Normal 2 2 13" xfId="158"/>
    <cellStyle name="Normal 2 2 13 2" xfId="159"/>
    <cellStyle name="Normal 2 2 13 2 2" xfId="160"/>
    <cellStyle name="Normal 2 2 14" xfId="161"/>
    <cellStyle name="Normal 2 2 14 2" xfId="162"/>
    <cellStyle name="Normal 2 2 15" xfId="163"/>
    <cellStyle name="Normal 2 2 15 2" xfId="164"/>
    <cellStyle name="Normal 2 2 16" xfId="165"/>
    <cellStyle name="Normal 2 2 16 2" xfId="166"/>
    <cellStyle name="Normal 2 2 16 3" xfId="167"/>
    <cellStyle name="Normal 2 2 17" xfId="168"/>
    <cellStyle name="Normal 2 2 18" xfId="169"/>
    <cellStyle name="Normal 2 2 19" xfId="170"/>
    <cellStyle name="Normal 2 2 2" xfId="171"/>
    <cellStyle name="Normal 2 2 2 2" xfId="172"/>
    <cellStyle name="Normal 2 2 2 2 2" xfId="173"/>
    <cellStyle name="Normal 2 2 2 2 3" xfId="174"/>
    <cellStyle name="Normal 2 2 2 3" xfId="175"/>
    <cellStyle name="Normal 2 2 2 3 2" xfId="176"/>
    <cellStyle name="Normal 2 2 2 4" xfId="177"/>
    <cellStyle name="Normal 2 2 2 4 2" xfId="178"/>
    <cellStyle name="Normal 2 2 2 5" xfId="179"/>
    <cellStyle name="Normal 2 2 2 5 2" xfId="180"/>
    <cellStyle name="Normal 2 2 2 6" xfId="181"/>
    <cellStyle name="Normal 2 2 2 6 2" xfId="182"/>
    <cellStyle name="Normal 2 2 2 7" xfId="183"/>
    <cellStyle name="Normal 2 2 2 8" xfId="184"/>
    <cellStyle name="Normal 2 2 20" xfId="185"/>
    <cellStyle name="Normal 2 2 21" xfId="186"/>
    <cellStyle name="Normal 2 2 22" xfId="187"/>
    <cellStyle name="Normal 2 2 3" xfId="188"/>
    <cellStyle name="Normal 2 2 3 2" xfId="189"/>
    <cellStyle name="Normal 2 2 4" xfId="190"/>
    <cellStyle name="Normal 2 2 4 2" xfId="191"/>
    <cellStyle name="Normal 2 2 5" xfId="192"/>
    <cellStyle name="Normal 2 2 5 2" xfId="193"/>
    <cellStyle name="Normal 2 2 6" xfId="194"/>
    <cellStyle name="Normal 2 2 6 2" xfId="195"/>
    <cellStyle name="Normal 2 2 7" xfId="196"/>
    <cellStyle name="Normal 2 2 7 2" xfId="197"/>
    <cellStyle name="Normal 2 2 8" xfId="198"/>
    <cellStyle name="Normal 2 2 8 2" xfId="199"/>
    <cellStyle name="Normal 2 2 9" xfId="200"/>
    <cellStyle name="Normal 2 2 9 2" xfId="201"/>
    <cellStyle name="Normal 2 3" xfId="202"/>
    <cellStyle name="Normal 2 3 10" xfId="203"/>
    <cellStyle name="Normal 2 3 11" xfId="204"/>
    <cellStyle name="Normal 2 3 12" xfId="205"/>
    <cellStyle name="Normal 2 3 13" xfId="206"/>
    <cellStyle name="Normal 2 3 14" xfId="207"/>
    <cellStyle name="Normal 2 3 15" xfId="208"/>
    <cellStyle name="Normal 2 3 2" xfId="209"/>
    <cellStyle name="Normal 2 3 2 2" xfId="210"/>
    <cellStyle name="Normal 2 3 2 2 2" xfId="211"/>
    <cellStyle name="Normal 2 3 2 2 3" xfId="212"/>
    <cellStyle name="Normal 2 3 2 3" xfId="213"/>
    <cellStyle name="Normal 2 3 2 4" xfId="214"/>
    <cellStyle name="Normal 2 3 3" xfId="215"/>
    <cellStyle name="Normal 2 3 3 2" xfId="216"/>
    <cellStyle name="Normal 2 3 3 3" xfId="217"/>
    <cellStyle name="Normal 2 3 4" xfId="218"/>
    <cellStyle name="Normal 2 3 5" xfId="219"/>
    <cellStyle name="Normal 2 3 6" xfId="220"/>
    <cellStyle name="Normal 2 3 7" xfId="221"/>
    <cellStyle name="Normal 2 3 8" xfId="222"/>
    <cellStyle name="Normal 2 3 9" xfId="223"/>
    <cellStyle name="Normal 2 4" xfId="224"/>
    <cellStyle name="Normal 2 4 10" xfId="225"/>
    <cellStyle name="Normal 2 4 11" xfId="226"/>
    <cellStyle name="Normal 2 4 12" xfId="227"/>
    <cellStyle name="Normal 2 4 13" xfId="228"/>
    <cellStyle name="Normal 2 4 2" xfId="229"/>
    <cellStyle name="Normal 2 4 2 2" xfId="230"/>
    <cellStyle name="Normal 2 4 2 2 2" xfId="231"/>
    <cellStyle name="Normal 2 4 2 2 3" xfId="232"/>
    <cellStyle name="Normal 2 4 2 3" xfId="233"/>
    <cellStyle name="Normal 2 4 2 4" xfId="234"/>
    <cellStyle name="Normal 2 4 3" xfId="235"/>
    <cellStyle name="Normal 2 4 3 2" xfId="236"/>
    <cellStyle name="Normal 2 4 3 3" xfId="237"/>
    <cellStyle name="Normal 2 4 4" xfId="238"/>
    <cellStyle name="Normal 2 4 5" xfId="239"/>
    <cellStyle name="Normal 2 4 6" xfId="240"/>
    <cellStyle name="Normal 2 4 7" xfId="241"/>
    <cellStyle name="Normal 2 4 8" xfId="242"/>
    <cellStyle name="Normal 2 4 9" xfId="243"/>
    <cellStyle name="Normal 2 5" xfId="244"/>
    <cellStyle name="Normal 2 5 10" xfId="245"/>
    <cellStyle name="Normal 2 5 11" xfId="246"/>
    <cellStyle name="Normal 2 5 12" xfId="247"/>
    <cellStyle name="Normal 2 5 12 2" xfId="248"/>
    <cellStyle name="Normal 2 5 2" xfId="249"/>
    <cellStyle name="Normal 2 5 2 2" xfId="250"/>
    <cellStyle name="Normal 2 5 3" xfId="251"/>
    <cellStyle name="Normal 2 5 3 2" xfId="252"/>
    <cellStyle name="Normal 2 5 4" xfId="253"/>
    <cellStyle name="Normal 2 5 5" xfId="254"/>
    <cellStyle name="Normal 2 5 6" xfId="255"/>
    <cellStyle name="Normal 2 5 7" xfId="256"/>
    <cellStyle name="Normal 2 5 8" xfId="257"/>
    <cellStyle name="Normal 2 5 9" xfId="258"/>
    <cellStyle name="Normal 2 6" xfId="259"/>
    <cellStyle name="Normal 2 6 10" xfId="260"/>
    <cellStyle name="Normal 2 6 11" xfId="261"/>
    <cellStyle name="Normal 2 6 12" xfId="262"/>
    <cellStyle name="Normal 2 6 2" xfId="263"/>
    <cellStyle name="Normal 2 6 2 2" xfId="264"/>
    <cellStyle name="Normal 2 6 3" xfId="265"/>
    <cellStyle name="Normal 2 6 3 2" xfId="266"/>
    <cellStyle name="Normal 2 6 4" xfId="267"/>
    <cellStyle name="Normal 2 6 5" xfId="268"/>
    <cellStyle name="Normal 2 6 6" xfId="269"/>
    <cellStyle name="Normal 2 6 7" xfId="270"/>
    <cellStyle name="Normal 2 6 8" xfId="271"/>
    <cellStyle name="Normal 2 6 9" xfId="272"/>
    <cellStyle name="Normal 2 7" xfId="273"/>
    <cellStyle name="Normal 2 7 10" xfId="274"/>
    <cellStyle name="Normal 2 7 11" xfId="275"/>
    <cellStyle name="Normal 2 7 2" xfId="276"/>
    <cellStyle name="Normal 2 7 2 2" xfId="277"/>
    <cellStyle name="Normal 2 7 2 3" xfId="278"/>
    <cellStyle name="Normal 2 7 3" xfId="279"/>
    <cellStyle name="Normal 2 7 3 2" xfId="280"/>
    <cellStyle name="Normal 2 7 4" xfId="281"/>
    <cellStyle name="Normal 2 7 4 2" xfId="282"/>
    <cellStyle name="Normal 2 7 5" xfId="283"/>
    <cellStyle name="Normal 2 7 5 2" xfId="284"/>
    <cellStyle name="Normal 2 7 6" xfId="285"/>
    <cellStyle name="Normal 2 7 6 2" xfId="286"/>
    <cellStyle name="Normal 2 7 7" xfId="287"/>
    <cellStyle name="Normal 2 7 7 2" xfId="288"/>
    <cellStyle name="Normal 2 7 8" xfId="289"/>
    <cellStyle name="Normal 2 7 8 2" xfId="290"/>
    <cellStyle name="Normal 2 7 9" xfId="291"/>
    <cellStyle name="Normal 2 8" xfId="292"/>
    <cellStyle name="Normal 2 8 10" xfId="293"/>
    <cellStyle name="Normal 2 8 11" xfId="294"/>
    <cellStyle name="Normal 2 8 2" xfId="295"/>
    <cellStyle name="Normal 2 8 2 2" xfId="296"/>
    <cellStyle name="Normal 2 8 3" xfId="297"/>
    <cellStyle name="Normal 2 8 3 2" xfId="298"/>
    <cellStyle name="Normal 2 8 4" xfId="299"/>
    <cellStyle name="Normal 2 8 4 2" xfId="300"/>
    <cellStyle name="Normal 2 8 5" xfId="301"/>
    <cellStyle name="Normal 2 8 5 2" xfId="302"/>
    <cellStyle name="Normal 2 8 6" xfId="303"/>
    <cellStyle name="Normal 2 8 6 2" xfId="304"/>
    <cellStyle name="Normal 2 8 7" xfId="305"/>
    <cellStyle name="Normal 2 8 7 2" xfId="306"/>
    <cellStyle name="Normal 2 8 8" xfId="307"/>
    <cellStyle name="Normal 2 8 8 2" xfId="308"/>
    <cellStyle name="Normal 2 8 9" xfId="309"/>
    <cellStyle name="Normal 2 9" xfId="310"/>
    <cellStyle name="Normal 2 9 10" xfId="311"/>
    <cellStyle name="Normal 2 9 11" xfId="312"/>
    <cellStyle name="Normal 2 9 2" xfId="313"/>
    <cellStyle name="Normal 2 9 2 2" xfId="314"/>
    <cellStyle name="Normal 2 9 3" xfId="315"/>
    <cellStyle name="Normal 2 9 3 2" xfId="316"/>
    <cellStyle name="Normal 2 9 4" xfId="317"/>
    <cellStyle name="Normal 2 9 4 2" xfId="318"/>
    <cellStyle name="Normal 2 9 5" xfId="319"/>
    <cellStyle name="Normal 2 9 5 2" xfId="320"/>
    <cellStyle name="Normal 2 9 6" xfId="321"/>
    <cellStyle name="Normal 2 9 6 2" xfId="322"/>
    <cellStyle name="Normal 2 9 7" xfId="323"/>
    <cellStyle name="Normal 2 9 7 2" xfId="324"/>
    <cellStyle name="Normal 2 9 8" xfId="325"/>
    <cellStyle name="Normal 2 9 8 2" xfId="326"/>
    <cellStyle name="Normal 2 9 9" xfId="327"/>
    <cellStyle name="Normal 20" xfId="328"/>
    <cellStyle name="Normal 20 2" xfId="329"/>
    <cellStyle name="Normal 20 3" xfId="330"/>
    <cellStyle name="Normal 21" xfId="331"/>
    <cellStyle name="Normal 21 2" xfId="332"/>
    <cellStyle name="Normal 21 3" xfId="333"/>
    <cellStyle name="Normal 22" xfId="334"/>
    <cellStyle name="Normal 22 2" xfId="335"/>
    <cellStyle name="Normal 22 3" xfId="336"/>
    <cellStyle name="Normal 23" xfId="337"/>
    <cellStyle name="Normal 23 2" xfId="338"/>
    <cellStyle name="Normal 23 3" xfId="339"/>
    <cellStyle name="Normal 24" xfId="340"/>
    <cellStyle name="Normal 24 2" xfId="341"/>
    <cellStyle name="Normal 24 3" xfId="342"/>
    <cellStyle name="Normal 25" xfId="343"/>
    <cellStyle name="Normal 25 2" xfId="344"/>
    <cellStyle name="Normal 25 3" xfId="345"/>
    <cellStyle name="Normal 3" xfId="346"/>
    <cellStyle name="Normal 3 10" xfId="347"/>
    <cellStyle name="Normal 3 2" xfId="348"/>
    <cellStyle name="Normal 3 2 2" xfId="349"/>
    <cellStyle name="Normal 3 2 2 2" xfId="350"/>
    <cellStyle name="Normal 3 2 3" xfId="351"/>
    <cellStyle name="Normal 3 2 4" xfId="352"/>
    <cellStyle name="Normal 3 3" xfId="353"/>
    <cellStyle name="Normal 3 3 2" xfId="354"/>
    <cellStyle name="Normal 3 3 2 2" xfId="355"/>
    <cellStyle name="Normal 3 3 3" xfId="356"/>
    <cellStyle name="Normal 3 4" xfId="357"/>
    <cellStyle name="Normal 3 5" xfId="358"/>
    <cellStyle name="Normal 3 6" xfId="359"/>
    <cellStyle name="Normal 3 7" xfId="360"/>
    <cellStyle name="Normal 3 8" xfId="361"/>
    <cellStyle name="Normal 3 9" xfId="362"/>
    <cellStyle name="Normal 4" xfId="363"/>
    <cellStyle name="Normal 4 2" xfId="364"/>
    <cellStyle name="Normal 4 2 2" xfId="365"/>
    <cellStyle name="Normal 4 2 2 2" xfId="366"/>
    <cellStyle name="Normal 4 2 3" xfId="367"/>
    <cellStyle name="Normal 4 2 4" xfId="368"/>
    <cellStyle name="Normal 4 3" xfId="369"/>
    <cellStyle name="Normal 4 3 2" xfId="370"/>
    <cellStyle name="Normal 4 3 3" xfId="371"/>
    <cellStyle name="Normal 4 4" xfId="372"/>
    <cellStyle name="Normal 4 5" xfId="373"/>
    <cellStyle name="Normal 4 6" xfId="374"/>
    <cellStyle name="Normal 5" xfId="375"/>
    <cellStyle name="Normal 5 2" xfId="376"/>
    <cellStyle name="Normal 5 3" xfId="377"/>
    <cellStyle name="Normal 5 3 2" xfId="378"/>
    <cellStyle name="Normal 5 3 3" xfId="379"/>
    <cellStyle name="Normal 5 4" xfId="380"/>
    <cellStyle name="Normal 5 5" xfId="381"/>
    <cellStyle name="Normal 5 6" xfId="382"/>
    <cellStyle name="Normal 6" xfId="383"/>
    <cellStyle name="Normal 6 2" xfId="384"/>
    <cellStyle name="Normal 6 3" xfId="385"/>
    <cellStyle name="Normal 6 4" xfId="386"/>
    <cellStyle name="Normal 6 5" xfId="387"/>
    <cellStyle name="Normal 7" xfId="388"/>
    <cellStyle name="Normal 7 2" xfId="389"/>
    <cellStyle name="Normal 7 2 2" xfId="390"/>
    <cellStyle name="Normal 7 2 2 2" xfId="391"/>
    <cellStyle name="Normal 7 2 3" xfId="392"/>
    <cellStyle name="Normal 7 2 4" xfId="393"/>
    <cellStyle name="Normal 7 3" xfId="394"/>
    <cellStyle name="Normal 7 4" xfId="395"/>
    <cellStyle name="Normal 7 4 2" xfId="396"/>
    <cellStyle name="Normal 7 4 3" xfId="397"/>
    <cellStyle name="Normal 7 5" xfId="398"/>
    <cellStyle name="Normal 7 5 2" xfId="399"/>
    <cellStyle name="Normal 7 5 3" xfId="400"/>
    <cellStyle name="Normal 7 6" xfId="401"/>
    <cellStyle name="Normal 8" xfId="402"/>
    <cellStyle name="Normal 8 2" xfId="403"/>
    <cellStyle name="Normal 8 3" xfId="404"/>
    <cellStyle name="Normal 9" xfId="405"/>
    <cellStyle name="Normal 9 2" xfId="406"/>
    <cellStyle name="Normal 9 2 2" xfId="407"/>
    <cellStyle name="Normal 9 3" xfId="408"/>
    <cellStyle name="Normal 9 4" xfId="409"/>
    <cellStyle name="Normal 9 5" xfId="410"/>
    <cellStyle name="Normal 9 6" xfId="411"/>
  </cellStyles>
  <dxfs count="19">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B56"/>
  <sheetViews>
    <sheetView topLeftCell="A11" zoomScale="85" workbookViewId="0">
      <selection activeCell="C49" sqref="C49"/>
    </sheetView>
  </sheetViews>
  <sheetFormatPr defaultRowHeight="15.75"/>
  <cols>
    <col min="1" max="1" width="85.25" style="7" customWidth="1"/>
    <col min="2" max="16384" width="9" style="7"/>
  </cols>
  <sheetData>
    <row r="1" spans="1:2">
      <c r="A1" s="5" t="s">
        <v>44</v>
      </c>
      <c r="B1" s="6"/>
    </row>
    <row r="2" spans="1:2">
      <c r="A2" s="5"/>
      <c r="B2" s="6"/>
    </row>
    <row r="3" spans="1:2" ht="31.5">
      <c r="A3" s="8" t="s">
        <v>73</v>
      </c>
      <c r="B3" s="8"/>
    </row>
    <row r="4" spans="1:2">
      <c r="A4" s="9"/>
    </row>
    <row r="5" spans="1:2">
      <c r="A5" s="10" t="s">
        <v>82</v>
      </c>
      <c r="B5" s="6"/>
    </row>
    <row r="6" spans="1:2">
      <c r="A6" s="10"/>
      <c r="B6" s="6"/>
    </row>
    <row r="7" spans="1:2" ht="42.75" customHeight="1">
      <c r="A7" s="159" t="s">
        <v>178</v>
      </c>
      <c r="B7" s="6"/>
    </row>
    <row r="8" spans="1:2">
      <c r="A8" s="11"/>
    </row>
    <row r="9" spans="1:2" s="13" customFormat="1" ht="63.75" customHeight="1">
      <c r="A9" s="160" t="s">
        <v>179</v>
      </c>
    </row>
    <row r="13" spans="1:2">
      <c r="A13" s="10" t="s">
        <v>42</v>
      </c>
    </row>
    <row r="14" spans="1:2">
      <c r="A14" s="11"/>
    </row>
    <row r="15" spans="1:2">
      <c r="A15" s="11"/>
    </row>
    <row r="16" spans="1:2">
      <c r="A16" s="56" t="s">
        <v>56</v>
      </c>
    </row>
    <row r="17" spans="1:1" ht="31.5">
      <c r="A17" s="55" t="s">
        <v>57</v>
      </c>
    </row>
    <row r="18" spans="1:1">
      <c r="A18" s="89" t="s">
        <v>71</v>
      </c>
    </row>
    <row r="19" spans="1:1">
      <c r="A19" s="106" t="s">
        <v>100</v>
      </c>
    </row>
    <row r="20" spans="1:1">
      <c r="A20" s="12" t="s">
        <v>43</v>
      </c>
    </row>
    <row r="21" spans="1:1">
      <c r="A21" s="11"/>
    </row>
    <row r="22" spans="1:1">
      <c r="A22" s="14" t="s">
        <v>49</v>
      </c>
    </row>
    <row r="23" spans="1:1" ht="24" customHeight="1">
      <c r="A23" s="7" t="s">
        <v>83</v>
      </c>
    </row>
    <row r="24" spans="1:1" ht="56.25" customHeight="1">
      <c r="A24" s="13" t="s">
        <v>108</v>
      </c>
    </row>
    <row r="25" spans="1:1" ht="42" customHeight="1">
      <c r="A25" s="13" t="s">
        <v>128</v>
      </c>
    </row>
    <row r="26" spans="1:1" ht="18.75" customHeight="1"/>
    <row r="27" spans="1:1" ht="27" customHeight="1">
      <c r="A27" s="7" t="s">
        <v>214</v>
      </c>
    </row>
    <row r="28" spans="1:1" ht="88.5" customHeight="1">
      <c r="A28" s="13" t="s">
        <v>167</v>
      </c>
    </row>
    <row r="29" spans="1:1" ht="44.25" customHeight="1">
      <c r="A29" s="13" t="s">
        <v>129</v>
      </c>
    </row>
    <row r="30" spans="1:1" ht="28.5" customHeight="1">
      <c r="A30" s="13" t="s">
        <v>130</v>
      </c>
    </row>
    <row r="31" spans="1:1" ht="18.75" customHeight="1"/>
    <row r="32" spans="1:1" ht="53.25" customHeight="1">
      <c r="A32" s="13" t="s">
        <v>215</v>
      </c>
    </row>
    <row r="33" spans="1:1" ht="53.25" customHeight="1">
      <c r="A33" s="13" t="s">
        <v>216</v>
      </c>
    </row>
    <row r="34" spans="1:1" ht="20.25" customHeight="1">
      <c r="A34" s="13"/>
    </row>
    <row r="35" spans="1:1" ht="68.25" customHeight="1">
      <c r="A35" s="13" t="s">
        <v>142</v>
      </c>
    </row>
    <row r="36" spans="1:1" ht="44.25" customHeight="1">
      <c r="A36" s="13" t="s">
        <v>143</v>
      </c>
    </row>
    <row r="37" spans="1:1" ht="15" customHeight="1"/>
    <row r="38" spans="1:1" ht="69" customHeight="1">
      <c r="A38" s="13" t="s">
        <v>144</v>
      </c>
    </row>
    <row r="39" spans="1:1" ht="117" customHeight="1">
      <c r="A39" s="13" t="s">
        <v>145</v>
      </c>
    </row>
    <row r="40" spans="1:1" ht="108.75" customHeight="1">
      <c r="A40" s="13" t="s">
        <v>146</v>
      </c>
    </row>
    <row r="41" spans="1:1" ht="75.75" customHeight="1">
      <c r="A41" s="13" t="s">
        <v>147</v>
      </c>
    </row>
    <row r="42" spans="1:1" ht="57" customHeight="1">
      <c r="A42" s="13" t="s">
        <v>148</v>
      </c>
    </row>
    <row r="44" spans="1:1" ht="49.5" customHeight="1">
      <c r="A44" s="13" t="s">
        <v>149</v>
      </c>
    </row>
    <row r="45" spans="1:1" ht="36" customHeight="1">
      <c r="A45" s="13" t="s">
        <v>150</v>
      </c>
    </row>
    <row r="46" spans="1:1" ht="25.5" customHeight="1">
      <c r="A46" s="13" t="s">
        <v>151</v>
      </c>
    </row>
    <row r="47" spans="1:1" ht="87.75" customHeight="1">
      <c r="A47" s="13" t="s">
        <v>152</v>
      </c>
    </row>
    <row r="49" spans="1:1" s="13" customFormat="1" ht="68.25" customHeight="1">
      <c r="A49" s="13" t="s">
        <v>153</v>
      </c>
    </row>
    <row r="50" spans="1:1" s="13" customFormat="1" ht="68.25" customHeight="1">
      <c r="A50" s="13" t="s">
        <v>217</v>
      </c>
    </row>
    <row r="51" spans="1:1" s="13" customFormat="1" ht="56.25" customHeight="1">
      <c r="A51" s="13" t="s">
        <v>220</v>
      </c>
    </row>
    <row r="53" spans="1:1" s="13" customFormat="1" ht="34.5" customHeight="1">
      <c r="A53" s="13" t="s">
        <v>154</v>
      </c>
    </row>
    <row r="54" spans="1:1" ht="23.25" customHeight="1">
      <c r="A54" s="7" t="s">
        <v>155</v>
      </c>
    </row>
    <row r="55" spans="1:1" ht="21.75" customHeight="1">
      <c r="A55" s="13" t="s">
        <v>156</v>
      </c>
    </row>
    <row r="56" spans="1:1" ht="42" customHeight="1">
      <c r="A56" s="13" t="s">
        <v>157</v>
      </c>
    </row>
  </sheetData>
  <sheetProtection sheet="1" objects="1" scenarios="1"/>
  <phoneticPr fontId="0" type="noConversion"/>
  <pageMargins left="0.75" right="0.75" top="0.5" bottom="0.5" header="0.5" footer="0.5"/>
  <pageSetup orientation="portrait" blackAndWhite="1"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F29"/>
  <sheetViews>
    <sheetView topLeftCell="A2" workbookViewId="0">
      <selection activeCell="M26" sqref="M26"/>
    </sheetView>
  </sheetViews>
  <sheetFormatPr defaultRowHeight="15.75"/>
  <cols>
    <col min="1" max="1" width="1.625" customWidth="1"/>
    <col min="2" max="2" width="25.25" customWidth="1"/>
    <col min="3" max="5" width="15.625" customWidth="1"/>
  </cols>
  <sheetData>
    <row r="1" spans="2:6">
      <c r="B1" s="53"/>
      <c r="C1" s="54"/>
      <c r="D1" s="54"/>
      <c r="E1" s="54"/>
      <c r="F1" s="109" t="str">
        <f>IF(AND(Input!F25&gt;0,Input!F26=0),Input!F25,Input!F26)</f>
        <v>2012/2013</v>
      </c>
    </row>
    <row r="2" spans="2:6">
      <c r="B2" s="53"/>
      <c r="C2" s="54"/>
      <c r="D2" s="54"/>
      <c r="E2" s="54"/>
    </row>
    <row r="3" spans="2:6">
      <c r="B3" s="53"/>
      <c r="C3" s="54"/>
      <c r="D3" s="54"/>
      <c r="E3" s="54"/>
    </row>
    <row r="4" spans="2:6">
      <c r="B4" s="235" t="s">
        <v>45</v>
      </c>
      <c r="C4" s="235"/>
      <c r="D4" s="235"/>
      <c r="E4" s="235"/>
    </row>
    <row r="5" spans="2:6">
      <c r="B5" s="234" t="str">
        <f>Input!F1</f>
        <v>Chase County Recreation Commission</v>
      </c>
      <c r="C5" s="234"/>
      <c r="D5" s="234"/>
      <c r="E5" s="234"/>
    </row>
    <row r="6" spans="2:6">
      <c r="B6" s="236" t="str">
        <f>CONCATENATE("will meet on ",InputBudSum!B6," at ",InputBudSum!B8," at ",InputBudSum!B10," for the purpose of")</f>
        <v>will meet on August 13, 2012 at 7:00 p.m. at 219 Broadway St., Cottonwood Falls, KS 66845 for the purpose of</v>
      </c>
      <c r="C6" s="236"/>
      <c r="D6" s="236"/>
      <c r="E6" s="236"/>
    </row>
    <row r="7" spans="2:6">
      <c r="B7" s="238" t="s">
        <v>141</v>
      </c>
      <c r="C7" s="239"/>
      <c r="D7" s="239"/>
      <c r="E7" s="239"/>
    </row>
    <row r="8" spans="2:6" ht="28.5" customHeight="1">
      <c r="B8" s="237" t="str">
        <f>CONCATENATE("Detail budget information is available at ", InputBudSum!B13," and will be available at this meeting.")</f>
        <v>Detail budget information is available at USD #284 Board Office and will be available at this meeting.</v>
      </c>
      <c r="C8" s="236"/>
      <c r="D8" s="236"/>
      <c r="E8" s="236"/>
    </row>
    <row r="9" spans="2:6" s="82" customFormat="1">
      <c r="B9" s="65"/>
      <c r="C9" s="65"/>
      <c r="D9" s="65"/>
      <c r="E9" s="65"/>
    </row>
    <row r="10" spans="2:6" s="82" customFormat="1">
      <c r="B10" s="83" t="s">
        <v>40</v>
      </c>
      <c r="C10" s="83"/>
      <c r="D10" s="83"/>
      <c r="E10" s="83"/>
    </row>
    <row r="11" spans="2:6" s="82" customFormat="1">
      <c r="B11" s="65"/>
      <c r="C11" s="65"/>
      <c r="D11" s="65"/>
      <c r="E11" s="145"/>
    </row>
    <row r="12" spans="2:6" s="82" customFormat="1" ht="15" customHeight="1">
      <c r="B12" s="65" t="s">
        <v>47</v>
      </c>
      <c r="C12" s="65"/>
      <c r="D12" s="65"/>
      <c r="E12" s="65"/>
    </row>
    <row r="13" spans="2:6" s="82" customFormat="1" ht="15" customHeight="1">
      <c r="B13" s="65" t="s">
        <v>46</v>
      </c>
      <c r="C13" s="65"/>
      <c r="D13" s="65"/>
      <c r="E13" s="65"/>
    </row>
    <row r="14" spans="2:6" s="82" customFormat="1">
      <c r="B14" s="81"/>
      <c r="C14" s="84" t="s">
        <v>18</v>
      </c>
      <c r="D14" s="84" t="s">
        <v>20</v>
      </c>
      <c r="E14" s="85" t="s">
        <v>19</v>
      </c>
    </row>
    <row r="15" spans="2:6" s="82" customFormat="1">
      <c r="B15" s="81"/>
      <c r="C15" s="76" t="s">
        <v>25</v>
      </c>
      <c r="D15" s="76" t="s">
        <v>35</v>
      </c>
      <c r="E15" s="76" t="s">
        <v>48</v>
      </c>
    </row>
    <row r="16" spans="2:6" s="82" customFormat="1">
      <c r="B16" s="86" t="s">
        <v>2</v>
      </c>
      <c r="C16" s="78" t="str">
        <f>IF(Input!F26=0,CONCATENATE(Input!H27,"/",Input!I27),Input!F26-2)</f>
        <v>2010/2011</v>
      </c>
      <c r="D16" s="78" t="str">
        <f>IF(Input!F26=0,CONCATENATE(Input!H26,"/",Input!I26),Input!F26-1)</f>
        <v>2011/2012</v>
      </c>
      <c r="E16" s="110" t="str">
        <f>IF(AND(Input!F25&gt;0,Input!F26=0),Input!F25,Input!F26)</f>
        <v>2012/2013</v>
      </c>
    </row>
    <row r="17" spans="2:6" s="82" customFormat="1" ht="18" customHeight="1">
      <c r="B17" s="87" t="s">
        <v>3</v>
      </c>
      <c r="C17" s="88">
        <f>general!B49</f>
        <v>136028</v>
      </c>
      <c r="D17" s="88">
        <f>general!C49</f>
        <v>128514</v>
      </c>
      <c r="E17" s="88">
        <f>general!D49</f>
        <v>170900</v>
      </c>
    </row>
    <row r="18" spans="2:6" s="82" customFormat="1" ht="18" customHeight="1">
      <c r="B18" s="87" t="str">
        <f>IF((fund2!A6)&lt;&gt;0, fund2!A6,"  ")</f>
        <v>C</v>
      </c>
      <c r="C18" s="88" t="str">
        <f>IF((fund2!C44)&lt;&gt;0, fund2!C44,"  ")</f>
        <v xml:space="preserve">  </v>
      </c>
      <c r="D18" s="88" t="str">
        <f>IF((fund2!D44)&lt;&gt;0, fund2!D44,"  ")</f>
        <v xml:space="preserve">  </v>
      </c>
      <c r="E18" s="88" t="str">
        <f>IF((fund2!E44)&lt;&gt;0, fund2!E44,"  ")</f>
        <v xml:space="preserve">  </v>
      </c>
    </row>
    <row r="19" spans="2:6" s="82" customFormat="1" ht="18" customHeight="1">
      <c r="B19" s="87" t="str">
        <f>IF((fund3!A6)&lt;&gt;0, fund3!A6,"  ")</f>
        <v xml:space="preserve">  </v>
      </c>
      <c r="C19" s="88" t="str">
        <f>IF((fund3!C44)&lt;&gt;0, fund3!C44,"  ")</f>
        <v xml:space="preserve">  </v>
      </c>
      <c r="D19" s="88" t="str">
        <f>IF((fund3!D44)&lt;&gt;0, fund3!D44,"  ")</f>
        <v xml:space="preserve">  </v>
      </c>
      <c r="E19" s="88" t="str">
        <f>IF((fund3!E44)&lt;&gt;0, fund3!E44,"  ")</f>
        <v xml:space="preserve">  </v>
      </c>
    </row>
    <row r="20" spans="2:6" s="82" customFormat="1" ht="18" customHeight="1" thickBot="1">
      <c r="B20" s="153" t="s">
        <v>4</v>
      </c>
      <c r="C20" s="152">
        <f>SUM(C17:C19)</f>
        <v>136028</v>
      </c>
      <c r="D20" s="152">
        <f>SUM(D17:D19)</f>
        <v>128514</v>
      </c>
      <c r="E20" s="152">
        <f>SUM(E17:E19)</f>
        <v>170900</v>
      </c>
    </row>
    <row r="21" spans="2:6" s="82" customFormat="1" ht="18" customHeight="1" thickTop="1">
      <c r="B21" s="149"/>
      <c r="C21" s="154"/>
      <c r="D21" s="154"/>
      <c r="E21" s="154"/>
      <c r="F21" s="150"/>
    </row>
    <row r="22" spans="2:6" s="82" customFormat="1" ht="18" customHeight="1">
      <c r="B22" s="151" t="s">
        <v>168</v>
      </c>
      <c r="C22" s="157">
        <f>IF(Input!C33&lt;0,Input!D33,Input!C33)</f>
        <v>2009</v>
      </c>
      <c r="D22" s="157">
        <f>IF(Input!C34&lt;0,Input!D34,Input!C34)</f>
        <v>2010</v>
      </c>
      <c r="E22" s="157">
        <f>D22+1</f>
        <v>2011</v>
      </c>
      <c r="F22" s="150"/>
    </row>
    <row r="23" spans="2:6" s="82" customFormat="1" ht="18" customHeight="1" thickBot="1">
      <c r="B23" s="155" t="str">
        <f>IF(Input!F25&gt;0,"   July 1,","   January 1,")</f>
        <v xml:space="preserve">   July 1,</v>
      </c>
      <c r="C23" s="158">
        <f>Input!F33</f>
        <v>0</v>
      </c>
      <c r="D23" s="158">
        <f>Input!F34</f>
        <v>0</v>
      </c>
      <c r="E23" s="158">
        <f>lease!G23</f>
        <v>0</v>
      </c>
      <c r="F23" s="150"/>
    </row>
    <row r="24" spans="2:6" s="82" customFormat="1" ht="18" customHeight="1" thickTop="1">
      <c r="B24" s="151"/>
      <c r="C24" s="148"/>
      <c r="D24" s="148"/>
      <c r="E24" s="148"/>
      <c r="F24" s="150"/>
    </row>
    <row r="25" spans="2:6" s="82" customFormat="1" ht="18" customHeight="1">
      <c r="B25" s="151"/>
      <c r="C25" s="148"/>
      <c r="D25" s="148"/>
      <c r="E25" s="148"/>
    </row>
    <row r="26" spans="2:6" ht="19.5" customHeight="1">
      <c r="B26" s="242" t="str">
        <f>InputBudSum!B4</f>
        <v>Chase County Recreation Commission</v>
      </c>
      <c r="C26" s="243"/>
      <c r="D26" s="18"/>
      <c r="E26" s="18"/>
    </row>
    <row r="27" spans="2:6">
      <c r="B27" s="240" t="s">
        <v>32</v>
      </c>
      <c r="C27" s="241"/>
      <c r="D27" s="18"/>
      <c r="E27" s="18"/>
    </row>
    <row r="28" spans="2:6">
      <c r="B28" s="18"/>
      <c r="C28" s="18"/>
      <c r="D28" s="18"/>
      <c r="E28" s="18"/>
    </row>
    <row r="29" spans="2:6">
      <c r="B29" s="18"/>
      <c r="C29" s="41" t="s">
        <v>52</v>
      </c>
      <c r="D29" s="48"/>
      <c r="E29" s="18"/>
    </row>
  </sheetData>
  <sheetProtection sheet="1" objects="1" scenarios="1"/>
  <mergeCells count="7">
    <mergeCell ref="B5:E5"/>
    <mergeCell ref="B4:E4"/>
    <mergeCell ref="B6:E6"/>
    <mergeCell ref="B8:E8"/>
    <mergeCell ref="B7:E7"/>
    <mergeCell ref="B27:C27"/>
    <mergeCell ref="B26:C26"/>
  </mergeCells>
  <phoneticPr fontId="0" type="noConversion"/>
  <pageMargins left="1.25" right="0.5" top="0.75" bottom="0.6" header="0.3" footer="0.3"/>
  <pageSetup scale="99" orientation="portrait" blackAndWhite="1" r:id="rId1"/>
  <headerFooter alignWithMargins="0">
    <oddHeader xml:space="preserve">&amp;RState of Kansas
Recreation Commission
</oddHeader>
  </headerFooter>
</worksheet>
</file>

<file path=xl/worksheets/sheet11.xml><?xml version="1.0" encoding="utf-8"?>
<worksheet xmlns="http://schemas.openxmlformats.org/spreadsheetml/2006/main" xmlns:r="http://schemas.openxmlformats.org/officeDocument/2006/relationships">
  <dimension ref="A1:A62"/>
  <sheetViews>
    <sheetView workbookViewId="0">
      <selection activeCell="D13" sqref="D13"/>
    </sheetView>
  </sheetViews>
  <sheetFormatPr defaultRowHeight="15.75"/>
  <cols>
    <col min="1" max="1" width="81.875" customWidth="1"/>
    <col min="2" max="2" width="11.625" customWidth="1"/>
    <col min="3" max="3" width="10.875" customWidth="1"/>
  </cols>
  <sheetData>
    <row r="1" spans="1:1">
      <c r="A1" s="134" t="s">
        <v>226</v>
      </c>
    </row>
    <row r="2" spans="1:1">
      <c r="A2" s="7" t="s">
        <v>227</v>
      </c>
    </row>
    <row r="4" spans="1:1">
      <c r="A4" s="134" t="s">
        <v>206</v>
      </c>
    </row>
    <row r="5" spans="1:1">
      <c r="A5" s="7" t="s">
        <v>207</v>
      </c>
    </row>
    <row r="6" spans="1:1">
      <c r="A6" s="7" t="s">
        <v>208</v>
      </c>
    </row>
    <row r="7" spans="1:1">
      <c r="A7" s="7" t="s">
        <v>209</v>
      </c>
    </row>
    <row r="8" spans="1:1">
      <c r="A8" s="7" t="s">
        <v>210</v>
      </c>
    </row>
    <row r="9" spans="1:1">
      <c r="A9" s="7" t="s">
        <v>211</v>
      </c>
    </row>
    <row r="10" spans="1:1">
      <c r="A10" s="7" t="s">
        <v>212</v>
      </c>
    </row>
    <row r="11" spans="1:1">
      <c r="A11" s="7" t="s">
        <v>213</v>
      </c>
    </row>
    <row r="12" spans="1:1">
      <c r="A12" s="7" t="s">
        <v>221</v>
      </c>
    </row>
    <row r="13" spans="1:1">
      <c r="A13" s="7" t="s">
        <v>222</v>
      </c>
    </row>
    <row r="14" spans="1:1">
      <c r="A14" s="7" t="s">
        <v>223</v>
      </c>
    </row>
    <row r="15" spans="1:1">
      <c r="A15" s="7" t="s">
        <v>224</v>
      </c>
    </row>
    <row r="16" spans="1:1">
      <c r="A16" s="7" t="s">
        <v>225</v>
      </c>
    </row>
    <row r="17" spans="1:1">
      <c r="A17" s="7"/>
    </row>
    <row r="18" spans="1:1">
      <c r="A18" s="134" t="s">
        <v>175</v>
      </c>
    </row>
    <row r="19" spans="1:1">
      <c r="A19" t="s">
        <v>176</v>
      </c>
    </row>
    <row r="20" spans="1:1">
      <c r="A20" t="s">
        <v>177</v>
      </c>
    </row>
    <row r="22" spans="1:1">
      <c r="A22" s="134" t="s">
        <v>171</v>
      </c>
    </row>
    <row r="23" spans="1:1">
      <c r="A23" t="s">
        <v>173</v>
      </c>
    </row>
    <row r="24" spans="1:1">
      <c r="A24" t="s">
        <v>172</v>
      </c>
    </row>
    <row r="25" spans="1:1">
      <c r="A25" t="s">
        <v>174</v>
      </c>
    </row>
    <row r="28" spans="1:1">
      <c r="A28" s="134" t="s">
        <v>127</v>
      </c>
    </row>
    <row r="29" spans="1:1">
      <c r="A29" s="7" t="s">
        <v>158</v>
      </c>
    </row>
    <row r="30" spans="1:1">
      <c r="A30" s="7" t="s">
        <v>159</v>
      </c>
    </row>
    <row r="31" spans="1:1">
      <c r="A31" s="7" t="s">
        <v>160</v>
      </c>
    </row>
    <row r="32" spans="1:1">
      <c r="A32" s="7" t="s">
        <v>161</v>
      </c>
    </row>
    <row r="33" spans="1:1">
      <c r="A33" s="7" t="s">
        <v>162</v>
      </c>
    </row>
    <row r="34" spans="1:1">
      <c r="A34" s="7" t="s">
        <v>163</v>
      </c>
    </row>
    <row r="35" spans="1:1">
      <c r="A35" s="7" t="s">
        <v>164</v>
      </c>
    </row>
    <row r="37" spans="1:1">
      <c r="A37" s="134" t="s">
        <v>115</v>
      </c>
    </row>
    <row r="38" spans="1:1">
      <c r="A38" s="7" t="s">
        <v>116</v>
      </c>
    </row>
    <row r="40" spans="1:1">
      <c r="A40" s="134" t="s">
        <v>113</v>
      </c>
    </row>
    <row r="41" spans="1:1">
      <c r="A41" t="s">
        <v>114</v>
      </c>
    </row>
    <row r="43" spans="1:1">
      <c r="A43" s="134" t="s">
        <v>104</v>
      </c>
    </row>
    <row r="44" spans="1:1" ht="82.5" customHeight="1">
      <c r="A44" s="107" t="s">
        <v>112</v>
      </c>
    </row>
    <row r="45" spans="1:1">
      <c r="A45" t="s">
        <v>105</v>
      </c>
    </row>
    <row r="46" spans="1:1">
      <c r="A46" t="s">
        <v>106</v>
      </c>
    </row>
    <row r="47" spans="1:1">
      <c r="A47" t="s">
        <v>107</v>
      </c>
    </row>
    <row r="48" spans="1:1">
      <c r="A48" t="s">
        <v>111</v>
      </c>
    </row>
    <row r="51" spans="1:1">
      <c r="A51" s="134" t="s">
        <v>72</v>
      </c>
    </row>
    <row r="52" spans="1:1">
      <c r="A52" t="s">
        <v>74</v>
      </c>
    </row>
    <row r="53" spans="1:1">
      <c r="A53" t="s">
        <v>75</v>
      </c>
    </row>
    <row r="54" spans="1:1">
      <c r="A54" t="s">
        <v>90</v>
      </c>
    </row>
    <row r="55" spans="1:1">
      <c r="A55" t="s">
        <v>76</v>
      </c>
    </row>
    <row r="56" spans="1:1">
      <c r="A56" t="s">
        <v>77</v>
      </c>
    </row>
    <row r="57" spans="1:1">
      <c r="A57" t="s">
        <v>96</v>
      </c>
    </row>
    <row r="58" spans="1:1">
      <c r="A58" t="s">
        <v>86</v>
      </c>
    </row>
    <row r="59" spans="1:1">
      <c r="A59" t="s">
        <v>88</v>
      </c>
    </row>
    <row r="60" spans="1:1">
      <c r="A60" t="s">
        <v>87</v>
      </c>
    </row>
    <row r="61" spans="1:1">
      <c r="A61" t="s">
        <v>89</v>
      </c>
    </row>
    <row r="62" spans="1:1">
      <c r="A62" t="s">
        <v>98</v>
      </c>
    </row>
  </sheetData>
  <sheetProtection sheet="1"/>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S34"/>
  <sheetViews>
    <sheetView workbookViewId="0">
      <selection activeCell="F12" sqref="F12"/>
    </sheetView>
  </sheetViews>
  <sheetFormatPr defaultRowHeight="15.75"/>
  <cols>
    <col min="5" max="5" width="10" customWidth="1"/>
    <col min="6" max="6" width="22.25" customWidth="1"/>
  </cols>
  <sheetData>
    <row r="1" spans="1:7">
      <c r="A1" s="92" t="s">
        <v>60</v>
      </c>
      <c r="B1" s="18"/>
      <c r="C1" s="18"/>
      <c r="D1" s="18"/>
      <c r="E1" s="18"/>
      <c r="F1" s="118" t="s">
        <v>238</v>
      </c>
      <c r="G1" s="18"/>
    </row>
    <row r="2" spans="1:7">
      <c r="A2" s="18" t="s">
        <v>65</v>
      </c>
      <c r="B2" s="18"/>
      <c r="C2" s="18"/>
      <c r="D2" s="18"/>
      <c r="E2" s="18"/>
      <c r="F2" s="119" t="s">
        <v>230</v>
      </c>
      <c r="G2" s="18"/>
    </row>
    <row r="3" spans="1:7">
      <c r="A3" s="18" t="s">
        <v>64</v>
      </c>
      <c r="B3" s="18"/>
      <c r="C3" s="18"/>
      <c r="D3" s="18"/>
      <c r="E3" s="18"/>
      <c r="F3" s="119" t="s">
        <v>231</v>
      </c>
      <c r="G3" s="18"/>
    </row>
    <row r="4" spans="1:7">
      <c r="A4" s="92" t="s">
        <v>61</v>
      </c>
      <c r="B4" s="18"/>
      <c r="C4" s="18"/>
      <c r="D4" s="18"/>
      <c r="E4" s="18"/>
      <c r="F4" s="118" t="s">
        <v>232</v>
      </c>
      <c r="G4" s="18"/>
    </row>
    <row r="5" spans="1:7">
      <c r="A5" s="18" t="s">
        <v>62</v>
      </c>
      <c r="B5" s="18"/>
      <c r="C5" s="18"/>
      <c r="D5" s="18"/>
      <c r="E5" s="18"/>
      <c r="F5" s="119" t="s">
        <v>233</v>
      </c>
      <c r="G5" s="18"/>
    </row>
    <row r="6" spans="1:7">
      <c r="A6" s="18"/>
      <c r="B6" s="18"/>
      <c r="C6" s="18"/>
      <c r="D6" s="18"/>
      <c r="E6" s="18"/>
      <c r="F6" s="59"/>
      <c r="G6" s="18"/>
    </row>
    <row r="7" spans="1:7">
      <c r="A7" s="92" t="s">
        <v>120</v>
      </c>
      <c r="B7" s="18"/>
      <c r="C7" s="18"/>
      <c r="D7" s="18"/>
      <c r="E7" s="18"/>
      <c r="F7" s="59"/>
      <c r="G7" s="18"/>
    </row>
    <row r="8" spans="1:7">
      <c r="A8" s="108" t="s">
        <v>121</v>
      </c>
      <c r="B8" s="18"/>
      <c r="C8" s="18"/>
      <c r="D8" s="18"/>
      <c r="E8" s="18"/>
      <c r="F8" s="125">
        <v>3</v>
      </c>
      <c r="G8" s="18"/>
    </row>
    <row r="9" spans="1:7">
      <c r="A9" s="18"/>
      <c r="B9" s="18"/>
      <c r="C9" s="18"/>
      <c r="D9" s="18"/>
      <c r="E9" s="18"/>
      <c r="F9" s="59"/>
      <c r="G9" s="18"/>
    </row>
    <row r="10" spans="1:7">
      <c r="A10" s="92" t="s">
        <v>80</v>
      </c>
      <c r="B10" s="18"/>
      <c r="C10" s="18"/>
      <c r="D10" s="18"/>
      <c r="E10" s="18"/>
      <c r="F10" s="118" t="s">
        <v>229</v>
      </c>
      <c r="G10" s="18"/>
    </row>
    <row r="11" spans="1:7" ht="33" customHeight="1">
      <c r="A11" s="187" t="s">
        <v>124</v>
      </c>
      <c r="B11" s="188"/>
      <c r="C11" s="188"/>
      <c r="D11" s="188"/>
      <c r="E11" s="188"/>
      <c r="F11" s="188"/>
      <c r="G11" s="188"/>
    </row>
    <row r="12" spans="1:7">
      <c r="A12" s="18"/>
      <c r="B12" s="18"/>
      <c r="C12" s="18"/>
      <c r="D12" s="18"/>
      <c r="E12" s="18"/>
      <c r="F12" s="59"/>
      <c r="G12" s="18"/>
    </row>
    <row r="13" spans="1:7">
      <c r="A13" s="92" t="s">
        <v>79</v>
      </c>
      <c r="B13" s="18"/>
      <c r="C13" s="18"/>
      <c r="D13" s="18"/>
      <c r="E13" s="18"/>
      <c r="F13" s="118" t="s">
        <v>232</v>
      </c>
      <c r="G13" s="18"/>
    </row>
    <row r="14" spans="1:7">
      <c r="A14" s="18" t="s">
        <v>65</v>
      </c>
      <c r="B14" s="18"/>
      <c r="C14" s="18"/>
      <c r="D14" s="18"/>
      <c r="E14" s="18"/>
      <c r="F14" s="119" t="s">
        <v>230</v>
      </c>
      <c r="G14" s="18"/>
    </row>
    <row r="15" spans="1:7">
      <c r="A15" s="18" t="s">
        <v>64</v>
      </c>
      <c r="B15" s="18"/>
      <c r="C15" s="18"/>
      <c r="D15" s="18"/>
      <c r="E15" s="18"/>
      <c r="F15" s="119" t="s">
        <v>231</v>
      </c>
      <c r="G15" s="18"/>
    </row>
    <row r="16" spans="1:7">
      <c r="A16" s="18"/>
      <c r="B16" s="18"/>
      <c r="C16" s="18"/>
      <c r="D16" s="18"/>
      <c r="E16" s="18"/>
      <c r="F16" s="59"/>
      <c r="G16" s="18"/>
    </row>
    <row r="17" spans="1:19">
      <c r="A17" s="92" t="s">
        <v>97</v>
      </c>
      <c r="B17" s="18"/>
      <c r="C17" s="18"/>
      <c r="D17" s="18"/>
      <c r="E17" s="18"/>
      <c r="F17" s="93"/>
      <c r="G17" s="18"/>
    </row>
    <row r="18" spans="1:19">
      <c r="A18" s="18" t="s">
        <v>91</v>
      </c>
      <c r="B18" s="18"/>
      <c r="C18" s="18"/>
      <c r="D18" s="18"/>
      <c r="E18" s="18"/>
      <c r="F18" s="118" t="s">
        <v>229</v>
      </c>
      <c r="G18" s="18"/>
    </row>
    <row r="19" spans="1:19">
      <c r="A19" s="18" t="s">
        <v>92</v>
      </c>
      <c r="B19" s="18"/>
      <c r="C19" s="18"/>
      <c r="D19" s="18"/>
      <c r="E19" s="18"/>
      <c r="F19" s="119" t="s">
        <v>234</v>
      </c>
      <c r="G19" s="18"/>
    </row>
    <row r="20" spans="1:19">
      <c r="A20" s="18" t="s">
        <v>93</v>
      </c>
      <c r="B20" s="18"/>
      <c r="C20" s="18"/>
      <c r="D20" s="18"/>
      <c r="E20" s="18"/>
      <c r="F20" s="119" t="s">
        <v>235</v>
      </c>
      <c r="G20" s="18"/>
    </row>
    <row r="21" spans="1:19">
      <c r="A21" s="18" t="s">
        <v>117</v>
      </c>
      <c r="B21" s="18"/>
      <c r="C21" s="18"/>
      <c r="D21" s="18"/>
      <c r="E21" s="18"/>
      <c r="F21" s="119" t="s">
        <v>236</v>
      </c>
      <c r="G21" s="18"/>
    </row>
    <row r="22" spans="1:19">
      <c r="A22" s="18" t="s">
        <v>118</v>
      </c>
      <c r="B22" s="18"/>
      <c r="C22" s="18"/>
      <c r="D22" s="18"/>
      <c r="E22" s="18"/>
      <c r="F22" s="119"/>
      <c r="G22" s="18"/>
    </row>
    <row r="23" spans="1:19" s="57" customFormat="1">
      <c r="A23" s="18"/>
      <c r="B23" s="18"/>
      <c r="C23" s="18"/>
      <c r="D23" s="18"/>
      <c r="E23" s="18"/>
      <c r="F23" s="59"/>
      <c r="G23" s="18"/>
      <c r="H23" s="58"/>
      <c r="I23" s="58"/>
      <c r="J23" s="58"/>
      <c r="K23" s="58"/>
      <c r="L23" s="58"/>
      <c r="M23" s="58"/>
      <c r="N23" s="58"/>
      <c r="O23" s="58"/>
      <c r="P23" s="58"/>
      <c r="Q23" s="58"/>
      <c r="R23" s="58"/>
      <c r="S23" s="58"/>
    </row>
    <row r="24" spans="1:19">
      <c r="A24" s="92" t="s">
        <v>101</v>
      </c>
      <c r="B24" s="18"/>
      <c r="C24" s="18"/>
      <c r="D24" s="18"/>
      <c r="E24" s="18"/>
      <c r="F24" s="100"/>
      <c r="G24" s="18"/>
    </row>
    <row r="25" spans="1:19">
      <c r="A25" s="108" t="s">
        <v>102</v>
      </c>
      <c r="B25" s="18"/>
      <c r="C25" s="18"/>
      <c r="D25" s="18"/>
      <c r="E25" s="18"/>
      <c r="F25" s="90" t="s">
        <v>237</v>
      </c>
      <c r="G25" s="18"/>
      <c r="H25" s="112" t="str">
        <f>MID(F25,1,4)</f>
        <v>2012</v>
      </c>
      <c r="I25" s="112" t="str">
        <f>IF(F25="",0,MID(F25,6,4))</f>
        <v>2013</v>
      </c>
    </row>
    <row r="26" spans="1:19">
      <c r="A26" s="108" t="s">
        <v>103</v>
      </c>
      <c r="B26" s="18"/>
      <c r="C26" s="18"/>
      <c r="D26" s="18"/>
      <c r="E26" s="18"/>
      <c r="F26" s="90"/>
      <c r="G26" s="18"/>
      <c r="H26" s="112">
        <f>H25-1</f>
        <v>2011</v>
      </c>
      <c r="I26" s="112">
        <f>(I25-1)*1</f>
        <v>2012</v>
      </c>
    </row>
    <row r="27" spans="1:19">
      <c r="A27" s="92"/>
      <c r="B27" s="18"/>
      <c r="C27" s="18"/>
      <c r="D27" s="18"/>
      <c r="E27" s="18"/>
      <c r="F27" s="100"/>
      <c r="G27" s="18"/>
      <c r="H27" s="112">
        <f>H26-1</f>
        <v>2010</v>
      </c>
      <c r="I27" s="112">
        <f>I26-1</f>
        <v>2011</v>
      </c>
    </row>
    <row r="28" spans="1:19">
      <c r="A28" s="57" t="s">
        <v>69</v>
      </c>
      <c r="B28" s="57"/>
      <c r="C28" s="57"/>
      <c r="D28" s="18"/>
      <c r="E28" s="18"/>
      <c r="F28" s="59"/>
      <c r="G28" s="18"/>
    </row>
    <row r="29" spans="1:19">
      <c r="A29" s="18" t="s">
        <v>94</v>
      </c>
      <c r="B29" s="18"/>
      <c r="C29" s="18"/>
      <c r="D29" s="18"/>
      <c r="E29" s="18"/>
      <c r="F29" s="118" t="s">
        <v>228</v>
      </c>
      <c r="G29" s="18"/>
    </row>
    <row r="30" spans="1:19">
      <c r="A30" s="18" t="s">
        <v>95</v>
      </c>
      <c r="B30" s="18"/>
      <c r="C30" s="18"/>
      <c r="D30" s="18"/>
      <c r="E30" s="18"/>
      <c r="F30" s="119"/>
      <c r="G30" s="18"/>
    </row>
    <row r="31" spans="1:19">
      <c r="A31" s="57" t="s">
        <v>81</v>
      </c>
      <c r="B31" s="57"/>
      <c r="C31" s="57"/>
      <c r="D31" s="57"/>
      <c r="E31" s="57"/>
      <c r="F31" s="59"/>
      <c r="G31" s="18"/>
    </row>
    <row r="32" spans="1:19">
      <c r="A32" s="57"/>
      <c r="B32" s="57"/>
      <c r="C32" s="156" t="s">
        <v>169</v>
      </c>
      <c r="D32" s="156" t="s">
        <v>170</v>
      </c>
      <c r="E32" s="57"/>
      <c r="F32" s="59"/>
      <c r="G32" s="18"/>
    </row>
    <row r="33" spans="1:7">
      <c r="A33" s="18" t="s">
        <v>70</v>
      </c>
      <c r="B33" s="18"/>
      <c r="C33" s="28">
        <f>(I25-4)</f>
        <v>2009</v>
      </c>
      <c r="D33" s="28">
        <f>(F26-3)</f>
        <v>-3</v>
      </c>
      <c r="E33" s="18"/>
      <c r="F33" s="91"/>
      <c r="G33" s="18"/>
    </row>
    <row r="34" spans="1:7">
      <c r="A34" s="18" t="s">
        <v>70</v>
      </c>
      <c r="B34" s="18"/>
      <c r="C34" s="28">
        <f>SUM(I25-3)</f>
        <v>2010</v>
      </c>
      <c r="D34" s="28">
        <f>(F26-2)</f>
        <v>-2</v>
      </c>
      <c r="E34" s="18"/>
      <c r="F34" s="99"/>
      <c r="G34" s="18"/>
    </row>
  </sheetData>
  <sheetProtection sheet="1"/>
  <mergeCells count="1">
    <mergeCell ref="A11:G11"/>
  </mergeCells>
  <phoneticPr fontId="0" type="noConversion"/>
  <pageMargins left="0.75" right="0.75" top="1" bottom="1" header="0.5" footer="0.5"/>
  <pageSetup scale="88" orientation="portrait" blackAndWhite="1" r:id="rId1"/>
  <headerFooter alignWithMargins="0">
    <oddFooter xml:space="preserve">&amp;L
</oddFooter>
  </headerFooter>
</worksheet>
</file>

<file path=xl/worksheets/sheet3.xml><?xml version="1.0" encoding="utf-8"?>
<worksheet xmlns="http://schemas.openxmlformats.org/spreadsheetml/2006/main" xmlns:r="http://schemas.openxmlformats.org/officeDocument/2006/relationships">
  <dimension ref="A1:F26"/>
  <sheetViews>
    <sheetView workbookViewId="0">
      <selection activeCell="C8" sqref="C8"/>
    </sheetView>
  </sheetViews>
  <sheetFormatPr defaultRowHeight="15.75"/>
  <cols>
    <col min="1" max="1" width="22.625" customWidth="1"/>
    <col min="2" max="2" width="1.875" customWidth="1"/>
    <col min="3" max="3" width="12.875" customWidth="1"/>
    <col min="4" max="5" width="10.625" customWidth="1"/>
  </cols>
  <sheetData>
    <row r="1" spans="1:6">
      <c r="A1" s="72"/>
      <c r="B1" s="72"/>
      <c r="C1" s="72"/>
      <c r="D1" s="72"/>
      <c r="E1" s="72"/>
      <c r="F1" s="72"/>
    </row>
    <row r="2" spans="1:6">
      <c r="A2" s="189" t="s">
        <v>123</v>
      </c>
      <c r="B2" s="190"/>
      <c r="C2" s="189"/>
      <c r="D2" s="189"/>
      <c r="E2" s="189"/>
      <c r="F2" s="189"/>
    </row>
    <row r="3" spans="1:6">
      <c r="A3" s="72"/>
      <c r="B3" s="72"/>
      <c r="C3" s="72"/>
      <c r="D3" s="72"/>
      <c r="E3" s="72"/>
      <c r="F3" s="72"/>
    </row>
    <row r="4" spans="1:6">
      <c r="A4" s="126" t="s">
        <v>125</v>
      </c>
      <c r="B4" s="72"/>
      <c r="C4" s="130" t="s">
        <v>126</v>
      </c>
      <c r="D4" s="72"/>
      <c r="E4" s="72"/>
      <c r="F4" s="72"/>
    </row>
    <row r="5" spans="1:6">
      <c r="A5" s="121"/>
      <c r="B5" s="72"/>
      <c r="C5" s="122"/>
      <c r="D5" s="72"/>
      <c r="E5" s="72"/>
      <c r="F5" s="72"/>
    </row>
    <row r="6" spans="1:6">
      <c r="A6" s="121" t="str">
        <f>Input!F10</f>
        <v>Chase County</v>
      </c>
      <c r="B6" s="120"/>
      <c r="C6" s="133"/>
      <c r="D6" s="72"/>
      <c r="E6" s="72"/>
      <c r="F6" s="72"/>
    </row>
    <row r="7" spans="1:6">
      <c r="A7" s="121" t="str">
        <f>Input!F18</f>
        <v>Chase County</v>
      </c>
      <c r="B7" s="72"/>
      <c r="C7" s="133">
        <v>40173252</v>
      </c>
      <c r="D7" s="72"/>
      <c r="E7" s="72"/>
      <c r="F7" s="72"/>
    </row>
    <row r="8" spans="1:6">
      <c r="A8" s="72" t="str">
        <f>Input!F19</f>
        <v>Lyon County</v>
      </c>
      <c r="B8" s="72"/>
      <c r="C8" s="133">
        <v>574380</v>
      </c>
      <c r="D8" s="72"/>
      <c r="E8" s="72"/>
      <c r="F8" s="72"/>
    </row>
    <row r="9" spans="1:6">
      <c r="A9" s="72" t="str">
        <f>Input!F20</f>
        <v>Morris County</v>
      </c>
      <c r="B9" s="72"/>
      <c r="C9" s="133">
        <v>224123</v>
      </c>
      <c r="D9" s="72"/>
      <c r="E9" s="72"/>
      <c r="F9" s="72"/>
    </row>
    <row r="10" spans="1:6">
      <c r="A10" s="72" t="str">
        <f>Input!F21</f>
        <v>Marion County</v>
      </c>
      <c r="B10" s="72"/>
      <c r="C10" s="133">
        <v>39654</v>
      </c>
      <c r="D10" s="72"/>
      <c r="E10" s="72"/>
      <c r="F10" s="72"/>
    </row>
    <row r="11" spans="1:6">
      <c r="A11" s="72">
        <f>Input!F22</f>
        <v>0</v>
      </c>
      <c r="B11" s="72"/>
      <c r="C11" s="133"/>
      <c r="D11" s="72"/>
      <c r="E11" s="72"/>
      <c r="F11" s="72"/>
    </row>
    <row r="12" spans="1:6">
      <c r="A12" s="72" t="s">
        <v>119</v>
      </c>
      <c r="B12" s="72"/>
      <c r="C12" s="72"/>
      <c r="D12" s="123">
        <f>SUM(C6:C11)</f>
        <v>41011409</v>
      </c>
      <c r="E12" s="72"/>
      <c r="F12" s="72"/>
    </row>
    <row r="13" spans="1:6">
      <c r="A13" s="72" t="s">
        <v>122</v>
      </c>
      <c r="B13" s="72"/>
      <c r="C13" s="72"/>
      <c r="D13" s="124">
        <f>Input!F8</f>
        <v>3</v>
      </c>
      <c r="E13" s="72"/>
      <c r="F13" s="72"/>
    </row>
    <row r="14" spans="1:6" ht="16.5" thickBot="1">
      <c r="A14" s="117" t="str">
        <f>CONCATENATE("Dollar amount to be raised by ",D13," mill:")</f>
        <v>Dollar amount to be raised by 3 mill:</v>
      </c>
      <c r="B14" s="72"/>
      <c r="C14" s="72"/>
      <c r="D14" s="72"/>
      <c r="E14" s="132">
        <f>ROUND(D12*D13/1000,0)</f>
        <v>123034</v>
      </c>
      <c r="F14" s="72"/>
    </row>
    <row r="15" spans="1:6" ht="16.5" thickTop="1">
      <c r="A15" s="117"/>
      <c r="B15" s="72"/>
      <c r="C15" s="72"/>
      <c r="D15" s="72"/>
      <c r="E15" s="72"/>
      <c r="F15" s="72"/>
    </row>
    <row r="16" spans="1:6">
      <c r="A16" s="117"/>
      <c r="B16" s="72"/>
      <c r="C16" s="72"/>
      <c r="D16" s="72"/>
      <c r="E16" s="72"/>
      <c r="F16" s="72"/>
    </row>
    <row r="17" spans="1:6">
      <c r="A17" s="72"/>
      <c r="B17" s="72"/>
      <c r="C17" s="72"/>
      <c r="D17" s="72"/>
      <c r="E17" s="72"/>
      <c r="F17" s="72"/>
    </row>
    <row r="18" spans="1:6" ht="30.75" customHeight="1">
      <c r="A18" s="191" t="s">
        <v>166</v>
      </c>
      <c r="B18" s="192"/>
      <c r="C18" s="192"/>
      <c r="D18" s="192"/>
      <c r="E18" s="192"/>
      <c r="F18" s="192"/>
    </row>
    <row r="19" spans="1:6">
      <c r="A19" s="147" t="str">
        <f>"(total valuation of " &amp; TEXT($D$12,"###,###,###") &amp; " multiplied by mill rate of " &amp; $D$13 &amp; " divided by 1000) = "&amp; TEXT($E$14,"$ ##,###")</f>
        <v>(total valuation of 41,011,409 multiplied by mill rate of 3 divided by 1000) = $ 123,034</v>
      </c>
      <c r="B19" s="72"/>
      <c r="C19" s="120"/>
      <c r="D19" s="72"/>
      <c r="E19" s="72"/>
      <c r="F19" s="72"/>
    </row>
    <row r="20" spans="1:6" ht="39.75" customHeight="1">
      <c r="A20" s="191" t="s">
        <v>165</v>
      </c>
      <c r="B20" s="191"/>
      <c r="C20" s="191"/>
      <c r="D20" s="191"/>
      <c r="E20" s="191"/>
      <c r="F20" s="191"/>
    </row>
    <row r="21" spans="1:6">
      <c r="A21" s="72"/>
      <c r="B21" s="72"/>
      <c r="C21" s="121"/>
      <c r="D21" s="128"/>
      <c r="E21" s="121"/>
      <c r="F21" s="72"/>
    </row>
    <row r="22" spans="1:6">
      <c r="A22" s="72"/>
      <c r="B22" s="72"/>
      <c r="C22" s="121"/>
      <c r="D22" s="127"/>
      <c r="E22" s="121"/>
      <c r="F22" s="72"/>
    </row>
    <row r="23" spans="1:6">
      <c r="A23" s="117"/>
      <c r="B23" s="72"/>
      <c r="C23" s="121"/>
      <c r="D23" s="121"/>
      <c r="E23" s="129"/>
      <c r="F23" s="72"/>
    </row>
    <row r="24" spans="1:6">
      <c r="A24" s="72"/>
      <c r="B24" s="72"/>
      <c r="C24" s="72"/>
      <c r="D24" s="72"/>
      <c r="E24" s="72"/>
      <c r="F24" s="72"/>
    </row>
    <row r="25" spans="1:6">
      <c r="A25" s="146"/>
    </row>
    <row r="26" spans="1:6">
      <c r="A26" s="7"/>
    </row>
  </sheetData>
  <sheetProtection sheet="1"/>
  <mergeCells count="3">
    <mergeCell ref="A2:F2"/>
    <mergeCell ref="A18:F18"/>
    <mergeCell ref="A20:F20"/>
  </mergeCells>
  <pageMargins left="0.7" right="0.7" top="0.75" bottom="0.75" header="0.3" footer="0.3"/>
  <pageSetup orientation="portrait" blackAndWhite="1" r:id="rId1"/>
  <headerFooter>
    <oddFooter xml:space="preserve">&amp;L
</oddFooter>
  </headerFooter>
</worksheet>
</file>

<file path=xl/worksheets/sheet4.xml><?xml version="1.0" encoding="utf-8"?>
<worksheet xmlns="http://schemas.openxmlformats.org/spreadsheetml/2006/main" xmlns:r="http://schemas.openxmlformats.org/officeDocument/2006/relationships">
  <dimension ref="A1:J24"/>
  <sheetViews>
    <sheetView workbookViewId="0">
      <selection activeCell="C13" sqref="C13"/>
    </sheetView>
  </sheetViews>
  <sheetFormatPr defaultRowHeight="15.75"/>
  <cols>
    <col min="1" max="1" width="17.125" style="135" customWidth="1"/>
    <col min="2" max="2" width="20" style="135" bestFit="1" customWidth="1"/>
    <col min="3" max="6" width="9" style="135"/>
    <col min="7" max="7" width="9.625" style="135" bestFit="1" customWidth="1"/>
    <col min="8" max="8" width="9" style="135"/>
    <col min="9" max="9" width="11.375" style="135" customWidth="1"/>
    <col min="10" max="16384" width="9" style="135"/>
  </cols>
  <sheetData>
    <row r="1" spans="1:10">
      <c r="J1" s="163" t="s">
        <v>182</v>
      </c>
    </row>
    <row r="2" spans="1:10" ht="31.5" customHeight="1">
      <c r="A2" s="193" t="s">
        <v>131</v>
      </c>
      <c r="B2" s="194"/>
      <c r="C2" s="194"/>
      <c r="D2" s="194"/>
      <c r="E2" s="194"/>
      <c r="F2" s="194"/>
      <c r="J2" s="163" t="s">
        <v>183</v>
      </c>
    </row>
    <row r="3" spans="1:10">
      <c r="J3" s="163" t="s">
        <v>184</v>
      </c>
    </row>
    <row r="4" spans="1:10">
      <c r="A4" s="162" t="s">
        <v>181</v>
      </c>
      <c r="B4" s="161" t="s">
        <v>238</v>
      </c>
      <c r="J4" s="163" t="s">
        <v>185</v>
      </c>
    </row>
    <row r="5" spans="1:10">
      <c r="D5" s="136"/>
      <c r="J5" s="163" t="s">
        <v>186</v>
      </c>
    </row>
    <row r="6" spans="1:10">
      <c r="A6" s="137" t="s">
        <v>132</v>
      </c>
      <c r="B6" s="138" t="s">
        <v>239</v>
      </c>
      <c r="C6" s="139"/>
      <c r="D6" s="137" t="s">
        <v>180</v>
      </c>
      <c r="J6" s="163" t="s">
        <v>187</v>
      </c>
    </row>
    <row r="7" spans="1:10">
      <c r="A7" s="137"/>
      <c r="B7" s="140"/>
      <c r="C7" s="141"/>
      <c r="D7" s="181" t="str">
        <f ca="1">IF(B6="","",CONCATENATE("Latest date for notice to be published in your newspaper: ",G18," ",G22,", ",G23))</f>
        <v>Latest date for notice to be published in your newspaper: August 3, 2012</v>
      </c>
      <c r="J7" s="163" t="s">
        <v>188</v>
      </c>
    </row>
    <row r="8" spans="1:10">
      <c r="A8" s="137" t="s">
        <v>133</v>
      </c>
      <c r="B8" s="138" t="s">
        <v>240</v>
      </c>
      <c r="C8" s="142"/>
      <c r="D8" s="137"/>
      <c r="J8" s="163" t="s">
        <v>189</v>
      </c>
    </row>
    <row r="9" spans="1:10">
      <c r="A9" s="137"/>
      <c r="B9" s="137"/>
      <c r="C9" s="137"/>
      <c r="D9" s="137"/>
      <c r="J9" s="163" t="s">
        <v>190</v>
      </c>
    </row>
    <row r="10" spans="1:10">
      <c r="A10" s="137" t="s">
        <v>134</v>
      </c>
      <c r="B10" s="143" t="s">
        <v>241</v>
      </c>
      <c r="C10" s="143"/>
      <c r="D10" s="143"/>
      <c r="E10" s="144"/>
      <c r="J10" s="163" t="s">
        <v>191</v>
      </c>
    </row>
    <row r="11" spans="1:10">
      <c r="A11" s="137"/>
      <c r="B11" s="137"/>
      <c r="C11" s="137"/>
      <c r="D11" s="137"/>
      <c r="J11" s="163" t="s">
        <v>192</v>
      </c>
    </row>
    <row r="12" spans="1:10">
      <c r="A12" s="137"/>
      <c r="B12" s="137"/>
      <c r="C12" s="137"/>
      <c r="D12" s="137"/>
      <c r="J12" s="163" t="s">
        <v>193</v>
      </c>
    </row>
    <row r="13" spans="1:10">
      <c r="A13" s="137" t="s">
        <v>135</v>
      </c>
      <c r="B13" s="143" t="s">
        <v>242</v>
      </c>
      <c r="C13" s="143"/>
      <c r="D13" s="143"/>
      <c r="E13" s="144"/>
    </row>
    <row r="16" spans="1:10">
      <c r="A16" s="195" t="s">
        <v>136</v>
      </c>
      <c r="B16" s="195"/>
      <c r="C16" s="137"/>
      <c r="D16" s="137"/>
      <c r="E16" s="137"/>
    </row>
    <row r="17" spans="1:7">
      <c r="A17" s="137"/>
      <c r="B17" s="137"/>
      <c r="C17" s="137"/>
      <c r="D17" s="137"/>
      <c r="E17" s="137"/>
    </row>
    <row r="18" spans="1:7">
      <c r="A18" s="137" t="s">
        <v>132</v>
      </c>
      <c r="B18" s="140" t="s">
        <v>137</v>
      </c>
      <c r="C18" s="137"/>
      <c r="D18" s="137"/>
      <c r="E18" s="137"/>
      <c r="G18" s="163" t="str">
        <f ca="1">IF(B6="","",INDIRECT(G19))</f>
        <v>August</v>
      </c>
    </row>
    <row r="19" spans="1:7">
      <c r="A19" s="137"/>
      <c r="B19" s="137"/>
      <c r="C19" s="137"/>
      <c r="D19" s="137"/>
      <c r="E19" s="137"/>
      <c r="G19" s="182" t="str">
        <f>IF(B6="","",CONCATENATE("J",G21))</f>
        <v>J8</v>
      </c>
    </row>
    <row r="20" spans="1:7">
      <c r="A20" s="137" t="s">
        <v>133</v>
      </c>
      <c r="B20" s="137" t="s">
        <v>138</v>
      </c>
      <c r="C20" s="137"/>
      <c r="D20" s="137"/>
      <c r="E20" s="137"/>
      <c r="G20" s="183">
        <f>B6-10</f>
        <v>41124</v>
      </c>
    </row>
    <row r="21" spans="1:7">
      <c r="A21" s="137"/>
      <c r="B21" s="137"/>
      <c r="C21" s="137"/>
      <c r="D21" s="137"/>
      <c r="E21" s="137"/>
      <c r="G21" s="184">
        <f>IF(B6="","",MONTH(G20))</f>
        <v>8</v>
      </c>
    </row>
    <row r="22" spans="1:7">
      <c r="A22" s="137" t="s">
        <v>134</v>
      </c>
      <c r="B22" s="137" t="s">
        <v>139</v>
      </c>
      <c r="C22" s="137"/>
      <c r="D22" s="137"/>
      <c r="E22" s="137"/>
      <c r="G22" s="185">
        <f>IF(B6="","",DAY(G20))</f>
        <v>3</v>
      </c>
    </row>
    <row r="23" spans="1:7">
      <c r="A23" s="137"/>
      <c r="B23" s="137"/>
      <c r="C23" s="137"/>
      <c r="D23" s="137"/>
      <c r="E23" s="137"/>
      <c r="G23" s="186">
        <f>IF(B6="","",YEAR(G20))</f>
        <v>2012</v>
      </c>
    </row>
    <row r="24" spans="1:7">
      <c r="A24" s="137" t="s">
        <v>135</v>
      </c>
      <c r="B24" s="137" t="s">
        <v>140</v>
      </c>
      <c r="C24" s="137"/>
      <c r="D24" s="137"/>
      <c r="E24" s="137"/>
    </row>
  </sheetData>
  <sheetProtection sheet="1" objects="1" scenarios="1"/>
  <mergeCells count="2">
    <mergeCell ref="A2:F2"/>
    <mergeCell ref="A16:B16"/>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dimension ref="A1:H39"/>
  <sheetViews>
    <sheetView tabSelected="1" workbookViewId="0">
      <selection activeCell="C13" sqref="C13:D14"/>
    </sheetView>
  </sheetViews>
  <sheetFormatPr defaultRowHeight="15.75"/>
  <cols>
    <col min="1" max="1" width="4.5" customWidth="1"/>
    <col min="2" max="2" width="6.375" customWidth="1"/>
    <col min="3" max="3" width="20.75" customWidth="1"/>
    <col min="4" max="4" width="4.375" customWidth="1"/>
    <col min="5" max="5" width="6.875" customWidth="1"/>
    <col min="6" max="6" width="16.625" customWidth="1"/>
    <col min="7" max="7" width="8.5" customWidth="1"/>
    <col min="8" max="8" width="9.625" customWidth="1"/>
  </cols>
  <sheetData>
    <row r="1" spans="1:8">
      <c r="A1" s="64"/>
      <c r="B1" s="63"/>
      <c r="C1" s="63"/>
      <c r="D1" s="63"/>
      <c r="E1" s="63"/>
      <c r="F1" s="63"/>
      <c r="G1" s="196" t="str">
        <f>IF(AND(Input!F25&gt;0,Input!F26=0),Input!F25,Input!F26)</f>
        <v>2012/2013</v>
      </c>
      <c r="H1" s="197"/>
    </row>
    <row r="2" spans="1:8" ht="18.75">
      <c r="A2" s="212" t="s">
        <v>37</v>
      </c>
      <c r="B2" s="204"/>
      <c r="C2" s="204"/>
      <c r="D2" s="204"/>
      <c r="E2" s="204"/>
      <c r="F2" s="204"/>
      <c r="G2" s="204"/>
      <c r="H2" s="204"/>
    </row>
    <row r="3" spans="1:8">
      <c r="A3" s="210" t="str">
        <f>CONCATENATE("To the Clerk of ",Input!F10,", State of Kansas")</f>
        <v>To the Clerk of Chase County, State of Kansas</v>
      </c>
      <c r="B3" s="204"/>
      <c r="C3" s="204"/>
      <c r="D3" s="204"/>
      <c r="E3" s="204"/>
      <c r="F3" s="204"/>
      <c r="G3" s="204"/>
      <c r="H3" s="204"/>
    </row>
    <row r="4" spans="1:8">
      <c r="A4" s="210" t="s">
        <v>28</v>
      </c>
      <c r="B4" s="204"/>
      <c r="C4" s="204"/>
      <c r="D4" s="204"/>
      <c r="E4" s="204"/>
      <c r="F4" s="204"/>
      <c r="G4" s="204"/>
      <c r="H4" s="204"/>
    </row>
    <row r="5" spans="1:8">
      <c r="A5" s="213" t="str">
        <f>Input!F1</f>
        <v>Chase County Recreation Commission</v>
      </c>
      <c r="B5" s="204"/>
      <c r="C5" s="204"/>
      <c r="D5" s="204"/>
      <c r="E5" s="204"/>
      <c r="F5" s="204"/>
      <c r="G5" s="204"/>
      <c r="H5" s="204"/>
    </row>
    <row r="6" spans="1:8">
      <c r="A6" s="210" t="s">
        <v>58</v>
      </c>
      <c r="B6" s="214"/>
      <c r="C6" s="214"/>
      <c r="D6" s="214"/>
      <c r="E6" s="214"/>
      <c r="F6" s="214"/>
      <c r="G6" s="214"/>
      <c r="H6" s="214"/>
    </row>
    <row r="7" spans="1:8">
      <c r="A7" s="210" t="s">
        <v>55</v>
      </c>
      <c r="B7" s="204"/>
      <c r="C7" s="204"/>
      <c r="D7" s="204"/>
      <c r="E7" s="204"/>
      <c r="F7" s="204"/>
      <c r="G7" s="204"/>
      <c r="H7" s="204"/>
    </row>
    <row r="8" spans="1:8">
      <c r="A8" s="211" t="s">
        <v>195</v>
      </c>
      <c r="B8" s="204"/>
      <c r="C8" s="204"/>
      <c r="D8" s="204"/>
      <c r="E8" s="204"/>
      <c r="F8" s="204"/>
      <c r="G8" s="204"/>
      <c r="H8" s="204"/>
    </row>
    <row r="9" spans="1:8">
      <c r="A9" s="211" t="s">
        <v>218</v>
      </c>
      <c r="B9" s="204"/>
      <c r="C9" s="204"/>
      <c r="D9" s="204"/>
      <c r="E9" s="204"/>
      <c r="F9" s="204"/>
      <c r="G9" s="204"/>
      <c r="H9" s="204"/>
    </row>
    <row r="10" spans="1:8">
      <c r="A10" s="64"/>
      <c r="B10" s="64"/>
      <c r="C10" s="64"/>
      <c r="D10" s="64"/>
      <c r="E10" s="64"/>
      <c r="F10" s="64"/>
      <c r="G10" s="64"/>
      <c r="H10" s="64"/>
    </row>
    <row r="11" spans="1:8">
      <c r="A11" s="64"/>
      <c r="B11" s="64"/>
      <c r="C11" s="215" t="s">
        <v>196</v>
      </c>
      <c r="D11" s="216"/>
      <c r="E11" s="168" t="s">
        <v>0</v>
      </c>
      <c r="F11" s="219" t="str">
        <f>IF(AND(Input!F25&gt;0,Input!F26=0),Input!F25,Input!F26)</f>
        <v>2012/2013</v>
      </c>
      <c r="G11" s="220">
        <f>IF(AND(Input!F34&gt;0,Input!F35=0),Input!F34,Input!F35)</f>
        <v>0</v>
      </c>
      <c r="H11" s="64"/>
    </row>
    <row r="12" spans="1:8">
      <c r="A12" s="64"/>
      <c r="B12" s="64"/>
      <c r="C12" s="217" t="s">
        <v>197</v>
      </c>
      <c r="D12" s="218"/>
      <c r="E12" s="169" t="s">
        <v>1</v>
      </c>
      <c r="F12" s="166" t="s">
        <v>31</v>
      </c>
      <c r="G12" s="166"/>
      <c r="H12" s="64"/>
    </row>
    <row r="13" spans="1:8">
      <c r="A13" s="64"/>
      <c r="B13" s="64"/>
      <c r="C13" s="198" t="s">
        <v>219</v>
      </c>
      <c r="D13" s="199"/>
      <c r="E13" s="165"/>
      <c r="F13" s="166" t="s">
        <v>30</v>
      </c>
      <c r="G13" s="166"/>
      <c r="H13" s="64"/>
    </row>
    <row r="14" spans="1:8">
      <c r="A14" s="64"/>
      <c r="B14" s="64"/>
      <c r="C14" s="200"/>
      <c r="D14" s="201"/>
      <c r="E14" s="110">
        <v>2</v>
      </c>
      <c r="F14" s="167" t="s">
        <v>29</v>
      </c>
      <c r="G14" s="167"/>
      <c r="H14" s="64"/>
    </row>
    <row r="15" spans="1:8">
      <c r="A15" s="64"/>
      <c r="B15" s="64"/>
      <c r="C15" s="174" t="s">
        <v>202</v>
      </c>
      <c r="D15" s="173"/>
      <c r="E15" s="172">
        <v>3</v>
      </c>
      <c r="F15" s="225">
        <f>general!D49</f>
        <v>170900</v>
      </c>
      <c r="G15" s="226"/>
      <c r="H15" s="64"/>
    </row>
    <row r="16" spans="1:8">
      <c r="A16" s="64"/>
      <c r="B16" s="64"/>
      <c r="C16" s="175" t="str">
        <f>IF(Input!F29="","",Input!F29)</f>
        <v>C</v>
      </c>
      <c r="D16" s="173"/>
      <c r="E16" s="172"/>
      <c r="F16" s="225" t="str">
        <f>IF(fund2!E44&gt;0,fund2!E44,"")</f>
        <v/>
      </c>
      <c r="G16" s="226"/>
      <c r="H16" s="64"/>
    </row>
    <row r="17" spans="1:8">
      <c r="A17" s="64"/>
      <c r="B17" s="64"/>
      <c r="C17" s="175" t="str">
        <f>IF(Input!F30="","",Input!F30)</f>
        <v/>
      </c>
      <c r="D17" s="173"/>
      <c r="E17" s="172"/>
      <c r="F17" s="225" t="str">
        <f>IF(fund3!E44&gt;0,fund3!E44,"")</f>
        <v/>
      </c>
      <c r="G17" s="226"/>
      <c r="H17" s="64"/>
    </row>
    <row r="18" spans="1:8">
      <c r="A18" s="64"/>
      <c r="B18" s="64"/>
      <c r="C18" s="170" t="s">
        <v>27</v>
      </c>
      <c r="D18" s="66"/>
      <c r="E18" s="67"/>
      <c r="F18" s="225">
        <f>SUM(F15:G17)</f>
        <v>170900</v>
      </c>
      <c r="G18" s="227"/>
      <c r="H18" s="64"/>
    </row>
    <row r="19" spans="1:8">
      <c r="A19" s="64"/>
      <c r="B19" s="64"/>
      <c r="C19" s="170" t="s">
        <v>78</v>
      </c>
      <c r="D19" s="66"/>
      <c r="E19" s="172">
        <f>summary!D29</f>
        <v>0</v>
      </c>
      <c r="F19" s="64"/>
      <c r="G19" s="64"/>
      <c r="H19" s="64"/>
    </row>
    <row r="20" spans="1:8">
      <c r="A20" s="64"/>
      <c r="B20" s="64"/>
      <c r="C20" s="64"/>
      <c r="D20" s="64"/>
      <c r="E20" s="64"/>
      <c r="F20" s="64"/>
      <c r="G20" s="64"/>
      <c r="H20" s="64"/>
    </row>
    <row r="21" spans="1:8">
      <c r="A21" s="64"/>
      <c r="B21" s="64"/>
      <c r="C21" s="64"/>
      <c r="D21" s="64"/>
      <c r="E21" s="64"/>
      <c r="F21" s="69"/>
      <c r="G21" s="69"/>
      <c r="H21" s="64"/>
    </row>
    <row r="22" spans="1:8">
      <c r="A22" s="64"/>
      <c r="B22" s="68"/>
      <c r="C22" s="68"/>
      <c r="D22" s="64"/>
      <c r="E22" s="64"/>
      <c r="F22" s="70"/>
      <c r="G22" s="69"/>
      <c r="H22" s="64"/>
    </row>
    <row r="23" spans="1:8">
      <c r="A23" s="64"/>
      <c r="B23" s="68"/>
      <c r="C23" s="68"/>
      <c r="D23" s="64"/>
      <c r="E23" s="64"/>
      <c r="F23" s="71"/>
      <c r="G23" s="71"/>
      <c r="H23" s="64"/>
    </row>
    <row r="24" spans="1:8">
      <c r="A24" s="64"/>
      <c r="B24" s="164" t="s">
        <v>203</v>
      </c>
      <c r="C24" s="68"/>
      <c r="D24" s="64"/>
      <c r="E24" s="64"/>
      <c r="F24" s="71"/>
      <c r="G24" s="71"/>
      <c r="H24" s="64"/>
    </row>
    <row r="25" spans="1:8">
      <c r="A25" s="64"/>
      <c r="B25" s="221"/>
      <c r="C25" s="222"/>
      <c r="D25" s="64"/>
      <c r="E25" s="64"/>
      <c r="F25" s="71"/>
      <c r="G25" s="71"/>
      <c r="H25" s="64"/>
    </row>
    <row r="26" spans="1:8">
      <c r="A26" s="64"/>
      <c r="B26" s="223" t="s">
        <v>194</v>
      </c>
      <c r="C26" s="224"/>
      <c r="D26" s="64"/>
      <c r="E26" s="64"/>
      <c r="F26" s="224" t="s">
        <v>54</v>
      </c>
      <c r="G26" s="224"/>
      <c r="H26" s="64"/>
    </row>
    <row r="27" spans="1:8">
      <c r="A27" s="64"/>
      <c r="B27" s="180"/>
      <c r="C27" s="171"/>
      <c r="D27" s="64"/>
      <c r="E27" s="64"/>
      <c r="F27" s="171"/>
      <c r="G27" s="171"/>
      <c r="H27" s="64"/>
    </row>
    <row r="28" spans="1:8">
      <c r="A28" s="64"/>
      <c r="B28" s="209" t="s">
        <v>200</v>
      </c>
      <c r="C28" s="228"/>
      <c r="D28" s="228"/>
      <c r="E28" s="109"/>
      <c r="F28" s="209" t="s">
        <v>199</v>
      </c>
      <c r="G28" s="196"/>
      <c r="H28" s="196"/>
    </row>
    <row r="29" spans="1:8">
      <c r="A29" s="64"/>
      <c r="B29" s="229" t="s">
        <v>201</v>
      </c>
      <c r="C29" s="228"/>
      <c r="D29" s="228"/>
      <c r="E29" s="64"/>
      <c r="F29" s="203" t="s">
        <v>198</v>
      </c>
      <c r="G29" s="204"/>
      <c r="H29" s="204"/>
    </row>
    <row r="30" spans="1:8">
      <c r="A30" s="64"/>
      <c r="B30" s="64"/>
      <c r="C30" s="64"/>
      <c r="D30" s="64"/>
      <c r="E30" s="64"/>
      <c r="F30" s="64"/>
      <c r="G30" s="64"/>
      <c r="H30" s="64"/>
    </row>
    <row r="31" spans="1:8">
      <c r="A31" s="64"/>
      <c r="B31" s="205" t="str">
        <f>Input!F1</f>
        <v>Chase County Recreation Commission</v>
      </c>
      <c r="C31" s="205"/>
      <c r="D31" s="205"/>
      <c r="E31" s="68"/>
      <c r="F31" s="205" t="str">
        <f>Input!F13</f>
        <v>USD #284</v>
      </c>
      <c r="G31" s="206"/>
      <c r="H31" s="206"/>
    </row>
    <row r="32" spans="1:8">
      <c r="A32" s="64"/>
      <c r="B32" s="207" t="str">
        <f>Input!F2</f>
        <v>P.O. Box 569</v>
      </c>
      <c r="C32" s="207"/>
      <c r="D32" s="207"/>
      <c r="E32" s="64"/>
      <c r="F32" s="207" t="str">
        <f>Input!F14</f>
        <v>P.O. Box 569</v>
      </c>
      <c r="G32" s="208"/>
      <c r="H32" s="208"/>
    </row>
    <row r="33" spans="1:8">
      <c r="A33" s="64"/>
      <c r="B33" s="207" t="str">
        <f>Input!F3</f>
        <v>Cottonwood Falls, KS 66845</v>
      </c>
      <c r="C33" s="207"/>
      <c r="D33" s="207"/>
      <c r="E33" s="64"/>
      <c r="F33" s="207" t="str">
        <f>Input!F15</f>
        <v>Cottonwood Falls, KS 66845</v>
      </c>
      <c r="G33" s="208"/>
      <c r="H33" s="208"/>
    </row>
    <row r="34" spans="1:8">
      <c r="A34" s="64"/>
      <c r="B34" s="64"/>
      <c r="C34" s="64"/>
      <c r="D34" s="64"/>
      <c r="E34" s="64"/>
      <c r="F34" s="64"/>
      <c r="G34" s="64"/>
      <c r="H34" s="64"/>
    </row>
    <row r="35" spans="1:8">
      <c r="A35" s="64"/>
      <c r="B35" s="72"/>
      <c r="C35" s="202"/>
      <c r="D35" s="202"/>
      <c r="E35" s="202"/>
      <c r="F35" s="64" t="s">
        <v>66</v>
      </c>
      <c r="G35" s="62" t="str">
        <f>Input!F18</f>
        <v>Chase County</v>
      </c>
      <c r="H35" s="64"/>
    </row>
    <row r="36" spans="1:8">
      <c r="A36" s="64"/>
      <c r="B36" s="196" t="s">
        <v>59</v>
      </c>
      <c r="C36" s="228"/>
      <c r="D36" s="64"/>
      <c r="E36" s="64"/>
      <c r="F36" s="64" t="s">
        <v>66</v>
      </c>
      <c r="G36" s="62" t="str">
        <f>Input!F19</f>
        <v>Lyon County</v>
      </c>
      <c r="H36" s="64"/>
    </row>
    <row r="37" spans="1:8">
      <c r="A37" s="64"/>
      <c r="B37" s="196" t="str">
        <f>Input!F4</f>
        <v>USD #284</v>
      </c>
      <c r="C37" s="228"/>
      <c r="D37" s="62"/>
      <c r="E37" s="62"/>
      <c r="F37" s="64" t="s">
        <v>66</v>
      </c>
      <c r="G37" s="62" t="str">
        <f>Input!F20</f>
        <v>Morris County</v>
      </c>
      <c r="H37" s="64"/>
    </row>
    <row r="38" spans="1:8">
      <c r="A38" s="64"/>
      <c r="B38" s="196" t="s">
        <v>63</v>
      </c>
      <c r="C38" s="228"/>
      <c r="D38" s="64"/>
      <c r="E38" s="64"/>
      <c r="F38" s="64" t="s">
        <v>66</v>
      </c>
      <c r="G38" s="62" t="str">
        <f>Input!F21</f>
        <v>Marion County</v>
      </c>
      <c r="H38" s="64"/>
    </row>
    <row r="39" spans="1:8">
      <c r="A39" s="64"/>
      <c r="B39" s="196" t="str">
        <f>Input!F5</f>
        <v>620-273-6303</v>
      </c>
      <c r="C39" s="228"/>
      <c r="D39" s="64"/>
      <c r="E39" s="64"/>
      <c r="F39" s="64" t="s">
        <v>66</v>
      </c>
      <c r="G39" s="62">
        <f>Input!F22</f>
        <v>0</v>
      </c>
      <c r="H39" s="64"/>
    </row>
  </sheetData>
  <sheetProtection sheet="1" objects="1" scenarios="1"/>
  <mergeCells count="35">
    <mergeCell ref="B33:D33"/>
    <mergeCell ref="B36:C36"/>
    <mergeCell ref="B38:C38"/>
    <mergeCell ref="B39:C39"/>
    <mergeCell ref="B37:C37"/>
    <mergeCell ref="B28:D28"/>
    <mergeCell ref="B29:D29"/>
    <mergeCell ref="C11:D11"/>
    <mergeCell ref="C12:D12"/>
    <mergeCell ref="F11:G11"/>
    <mergeCell ref="B25:C25"/>
    <mergeCell ref="B26:C26"/>
    <mergeCell ref="F26:G26"/>
    <mergeCell ref="F15:G15"/>
    <mergeCell ref="F16:G16"/>
    <mergeCell ref="F17:G17"/>
    <mergeCell ref="F18:G18"/>
    <mergeCell ref="A7:H7"/>
    <mergeCell ref="A8:H8"/>
    <mergeCell ref="A9:H9"/>
    <mergeCell ref="A2:H2"/>
    <mergeCell ref="A3:H3"/>
    <mergeCell ref="A4:H4"/>
    <mergeCell ref="A5:H5"/>
    <mergeCell ref="A6:H6"/>
    <mergeCell ref="G1:H1"/>
    <mergeCell ref="C13:D14"/>
    <mergeCell ref="C35:E35"/>
    <mergeCell ref="F29:H29"/>
    <mergeCell ref="F31:H31"/>
    <mergeCell ref="F32:H32"/>
    <mergeCell ref="F33:H33"/>
    <mergeCell ref="B31:D31"/>
    <mergeCell ref="B32:D32"/>
    <mergeCell ref="F28:H28"/>
  </mergeCells>
  <pageMargins left="1.07" right="0.7" top="0.75" bottom="0.75" header="0.3" footer="0.3"/>
  <pageSetup orientation="portrait" blackAndWhite="1" r:id="rId1"/>
  <headerFooter>
    <oddHeader>&amp;RState of  Kansas
Recreation Commission</oddHeader>
    <oddFooter>&amp;CPage No. 1</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25"/>
  <sheetViews>
    <sheetView zoomScale="80" workbookViewId="0">
      <selection activeCell="K7" sqref="K7"/>
    </sheetView>
  </sheetViews>
  <sheetFormatPr defaultRowHeight="15.75"/>
  <cols>
    <col min="1" max="1" width="25.625" customWidth="1"/>
    <col min="2" max="2" width="9.75" customWidth="1"/>
    <col min="3" max="3" width="8.625" style="15" customWidth="1"/>
    <col min="4" max="4" width="6.5" style="1" customWidth="1"/>
    <col min="5" max="5" width="8.625" style="1" customWidth="1"/>
    <col min="6" max="9" width="15.625" customWidth="1"/>
  </cols>
  <sheetData>
    <row r="1" spans="1:9" ht="21" customHeight="1">
      <c r="A1" s="65" t="str">
        <f>Input!F1</f>
        <v>Chase County Recreation Commission</v>
      </c>
      <c r="B1" s="65"/>
      <c r="C1" s="16"/>
      <c r="D1" s="17"/>
      <c r="E1" s="17"/>
      <c r="F1" s="18"/>
      <c r="G1" s="18"/>
      <c r="H1" s="18"/>
      <c r="I1" s="109" t="str">
        <f>IF(AND(Input!F25&gt;0,Input!F26=0),Input!F25,Input!F26)</f>
        <v>2012/2013</v>
      </c>
    </row>
    <row r="2" spans="1:9" ht="24.75" customHeight="1">
      <c r="A2" s="230" t="s">
        <v>41</v>
      </c>
      <c r="B2" s="230"/>
      <c r="C2" s="230"/>
      <c r="D2" s="230"/>
      <c r="E2" s="230"/>
      <c r="F2" s="230"/>
      <c r="G2" s="230"/>
      <c r="H2" s="230"/>
      <c r="I2" s="230"/>
    </row>
    <row r="3" spans="1:9" ht="12.95" customHeight="1">
      <c r="A3" s="176"/>
      <c r="B3" s="19"/>
      <c r="C3" s="20" t="s">
        <v>8</v>
      </c>
      <c r="D3" s="19"/>
      <c r="E3" s="19" t="s">
        <v>68</v>
      </c>
      <c r="F3" s="19" t="s">
        <v>7</v>
      </c>
      <c r="G3" s="19" t="s">
        <v>39</v>
      </c>
      <c r="H3" s="19" t="s">
        <v>34</v>
      </c>
      <c r="I3" s="19" t="s">
        <v>34</v>
      </c>
    </row>
    <row r="4" spans="1:9" ht="12.95" customHeight="1">
      <c r="A4" s="177"/>
      <c r="B4" s="21"/>
      <c r="C4" s="22" t="s">
        <v>9</v>
      </c>
      <c r="D4" s="21" t="s">
        <v>10</v>
      </c>
      <c r="E4" s="21" t="s">
        <v>13</v>
      </c>
      <c r="F4" s="21" t="s">
        <v>5</v>
      </c>
      <c r="G4" s="23" t="s">
        <v>33</v>
      </c>
      <c r="H4" s="21" t="s">
        <v>67</v>
      </c>
      <c r="I4" s="21" t="s">
        <v>67</v>
      </c>
    </row>
    <row r="5" spans="1:9" ht="12.95" customHeight="1">
      <c r="A5" s="178" t="s">
        <v>204</v>
      </c>
      <c r="B5" s="21" t="s">
        <v>12</v>
      </c>
      <c r="C5" s="22" t="s">
        <v>12</v>
      </c>
      <c r="D5" s="21" t="s">
        <v>6</v>
      </c>
      <c r="E5" s="21" t="s">
        <v>9</v>
      </c>
      <c r="F5" s="21" t="s">
        <v>11</v>
      </c>
      <c r="G5" s="60" t="str">
        <f>IF(Input!F26&gt;0,"Jan 1","")</f>
        <v/>
      </c>
      <c r="H5" s="21"/>
      <c r="I5" s="24"/>
    </row>
    <row r="6" spans="1:9" ht="12.95" customHeight="1">
      <c r="A6" s="179" t="s">
        <v>205</v>
      </c>
      <c r="B6" s="21" t="s">
        <v>13</v>
      </c>
      <c r="C6" s="22" t="s">
        <v>14</v>
      </c>
      <c r="D6" s="21" t="s">
        <v>15</v>
      </c>
      <c r="E6" s="21" t="s">
        <v>12</v>
      </c>
      <c r="F6" s="21" t="s">
        <v>16</v>
      </c>
      <c r="G6" s="78" t="str">
        <f>IF(Input!F26=0,CONCATENATE(Input!H26,"/",Input!I26),Input!F26-1)</f>
        <v>2011/2012</v>
      </c>
      <c r="H6" s="78" t="str">
        <f>IF(Input!F26=0,CONCATENATE(Input!H26,"/",Input!I26),Input!F26-1)</f>
        <v>2011/2012</v>
      </c>
      <c r="I6" s="110" t="str">
        <f>IF(AND(Input!F25&gt;0,Input!F26=0),Input!F25,Input!F26)</f>
        <v>2012/2013</v>
      </c>
    </row>
    <row r="7" spans="1:9" ht="20.100000000000001" customHeight="1">
      <c r="A7" s="31"/>
      <c r="B7" s="31"/>
      <c r="C7" s="32"/>
      <c r="D7" s="33"/>
      <c r="E7" s="61"/>
      <c r="F7" s="34"/>
      <c r="G7" s="34"/>
      <c r="H7" s="34"/>
      <c r="I7" s="34"/>
    </row>
    <row r="8" spans="1:9" ht="20.100000000000001" customHeight="1">
      <c r="A8" s="31"/>
      <c r="B8" s="35"/>
      <c r="C8" s="32"/>
      <c r="D8" s="33"/>
      <c r="E8" s="61"/>
      <c r="F8" s="34"/>
      <c r="G8" s="34"/>
      <c r="H8" s="34"/>
      <c r="I8" s="34"/>
    </row>
    <row r="9" spans="1:9" ht="20.100000000000001" customHeight="1">
      <c r="A9" s="31"/>
      <c r="B9" s="31"/>
      <c r="C9" s="32"/>
      <c r="D9" s="33"/>
      <c r="E9" s="61"/>
      <c r="F9" s="34"/>
      <c r="G9" s="34"/>
      <c r="H9" s="34"/>
      <c r="I9" s="34"/>
    </row>
    <row r="10" spans="1:9" ht="20.100000000000001" customHeight="1">
      <c r="A10" s="31"/>
      <c r="B10" s="31"/>
      <c r="C10" s="32"/>
      <c r="D10" s="33"/>
      <c r="E10" s="61"/>
      <c r="F10" s="34"/>
      <c r="G10" s="34"/>
      <c r="H10" s="34"/>
      <c r="I10" s="34"/>
    </row>
    <row r="11" spans="1:9" ht="20.100000000000001" customHeight="1">
      <c r="A11" s="31"/>
      <c r="B11" s="31"/>
      <c r="C11" s="32"/>
      <c r="D11" s="33"/>
      <c r="E11" s="61"/>
      <c r="F11" s="34"/>
      <c r="G11" s="34"/>
      <c r="H11" s="34"/>
      <c r="I11" s="34"/>
    </row>
    <row r="12" spans="1:9" ht="20.100000000000001" customHeight="1">
      <c r="A12" s="31"/>
      <c r="B12" s="31"/>
      <c r="C12" s="32"/>
      <c r="D12" s="33"/>
      <c r="E12" s="61"/>
      <c r="F12" s="34"/>
      <c r="G12" s="34"/>
      <c r="H12" s="34"/>
      <c r="I12" s="34"/>
    </row>
    <row r="13" spans="1:9" ht="20.100000000000001" customHeight="1">
      <c r="A13" s="31"/>
      <c r="B13" s="31"/>
      <c r="C13" s="32"/>
      <c r="D13" s="33"/>
      <c r="E13" s="61"/>
      <c r="F13" s="34"/>
      <c r="G13" s="34"/>
      <c r="H13" s="34"/>
      <c r="I13" s="34"/>
    </row>
    <row r="14" spans="1:9" ht="20.100000000000001" customHeight="1">
      <c r="A14" s="31"/>
      <c r="B14" s="31"/>
      <c r="C14" s="32"/>
      <c r="D14" s="33"/>
      <c r="E14" s="61"/>
      <c r="F14" s="34"/>
      <c r="G14" s="34"/>
      <c r="H14" s="34"/>
      <c r="I14" s="34"/>
    </row>
    <row r="15" spans="1:9" ht="20.100000000000001" customHeight="1">
      <c r="A15" s="31"/>
      <c r="B15" s="31"/>
      <c r="C15" s="32"/>
      <c r="D15" s="33"/>
      <c r="E15" s="61"/>
      <c r="F15" s="34"/>
      <c r="G15" s="34"/>
      <c r="H15" s="34"/>
      <c r="I15" s="34"/>
    </row>
    <row r="16" spans="1:9" ht="20.100000000000001" customHeight="1">
      <c r="A16" s="31"/>
      <c r="B16" s="31"/>
      <c r="C16" s="32"/>
      <c r="D16" s="33"/>
      <c r="E16" s="61"/>
      <c r="F16" s="34"/>
      <c r="G16" s="34"/>
      <c r="H16" s="34"/>
      <c r="I16" s="34"/>
    </row>
    <row r="17" spans="1:9" ht="20.100000000000001" customHeight="1">
      <c r="A17" s="31"/>
      <c r="B17" s="31"/>
      <c r="C17" s="32"/>
      <c r="D17" s="33"/>
      <c r="E17" s="61"/>
      <c r="F17" s="34"/>
      <c r="G17" s="34"/>
      <c r="H17" s="34"/>
      <c r="I17" s="34"/>
    </row>
    <row r="18" spans="1:9" ht="20.100000000000001" customHeight="1">
      <c r="A18" s="31"/>
      <c r="B18" s="31"/>
      <c r="C18" s="32"/>
      <c r="D18" s="33"/>
      <c r="E18" s="61"/>
      <c r="F18" s="34"/>
      <c r="G18" s="34"/>
      <c r="H18" s="34"/>
      <c r="I18" s="34"/>
    </row>
    <row r="19" spans="1:9" ht="20.100000000000001" customHeight="1">
      <c r="A19" s="31"/>
      <c r="B19" s="31"/>
      <c r="C19" s="32"/>
      <c r="D19" s="33"/>
      <c r="E19" s="61"/>
      <c r="F19" s="34"/>
      <c r="G19" s="34"/>
      <c r="H19" s="34"/>
      <c r="I19" s="34"/>
    </row>
    <row r="20" spans="1:9" ht="20.100000000000001" customHeight="1">
      <c r="A20" s="31"/>
      <c r="B20" s="31"/>
      <c r="C20" s="32"/>
      <c r="D20" s="33"/>
      <c r="E20" s="61"/>
      <c r="F20" s="34"/>
      <c r="G20" s="34"/>
      <c r="H20" s="34"/>
      <c r="I20" s="34"/>
    </row>
    <row r="21" spans="1:9" ht="20.100000000000001" customHeight="1">
      <c r="A21" s="31"/>
      <c r="B21" s="31"/>
      <c r="C21" s="32"/>
      <c r="D21" s="33"/>
      <c r="E21" s="61"/>
      <c r="F21" s="34"/>
      <c r="G21" s="34"/>
      <c r="H21" s="34"/>
      <c r="I21" s="34"/>
    </row>
    <row r="22" spans="1:9" ht="20.100000000000001" customHeight="1">
      <c r="A22" s="31"/>
      <c r="B22" s="31"/>
      <c r="C22" s="32"/>
      <c r="D22" s="33"/>
      <c r="E22" s="33"/>
      <c r="F22" s="34"/>
      <c r="G22" s="34"/>
      <c r="H22" s="34"/>
      <c r="I22" s="34"/>
    </row>
    <row r="23" spans="1:9" ht="20.100000000000001" customHeight="1">
      <c r="A23" s="25" t="s">
        <v>7</v>
      </c>
      <c r="B23" s="26"/>
      <c r="C23" s="27"/>
      <c r="D23" s="28"/>
      <c r="E23" s="28"/>
      <c r="F23" s="29"/>
      <c r="G23" s="94">
        <f>SUM(G7:G22)</f>
        <v>0</v>
      </c>
      <c r="H23" s="94">
        <f>SUM(H7:H22)</f>
        <v>0</v>
      </c>
      <c r="I23" s="94">
        <f>SUM(I7:I22)</f>
        <v>0</v>
      </c>
    </row>
    <row r="24" spans="1:9">
      <c r="A24" s="103" t="s">
        <v>99</v>
      </c>
      <c r="B24" s="103"/>
      <c r="C24" s="104"/>
      <c r="D24" s="105"/>
      <c r="E24" s="105"/>
      <c r="F24" s="103"/>
      <c r="G24" s="103"/>
      <c r="H24" s="103"/>
      <c r="I24" s="18"/>
    </row>
    <row r="25" spans="1:9" ht="27" customHeight="1">
      <c r="A25" s="18"/>
      <c r="B25" s="18"/>
      <c r="C25" s="16"/>
      <c r="D25" s="17"/>
      <c r="E25" s="17"/>
      <c r="F25" s="18" t="s">
        <v>84</v>
      </c>
      <c r="G25" s="59"/>
      <c r="H25" s="18"/>
      <c r="I25" s="18"/>
    </row>
  </sheetData>
  <sheetProtection sheet="1" objects="1" scenarios="1"/>
  <mergeCells count="1">
    <mergeCell ref="A2:I2"/>
  </mergeCells>
  <phoneticPr fontId="0" type="noConversion"/>
  <pageMargins left="0.4" right="0.4" top="0.9" bottom="0.6" header="0.3" footer="0.3"/>
  <pageSetup orientation="landscape" blackAndWhite="1" r:id="rId1"/>
  <headerFooter alignWithMargins="0">
    <oddHeader xml:space="preserve">&amp;RState of Kansas
Recreation Commission
</oddHeader>
  </headerFooter>
</worksheet>
</file>

<file path=xl/worksheets/sheet7.xml><?xml version="1.0" encoding="utf-8"?>
<worksheet xmlns="http://schemas.openxmlformats.org/spreadsheetml/2006/main" xmlns:r="http://schemas.openxmlformats.org/officeDocument/2006/relationships">
  <sheetPr>
    <pageSetUpPr fitToPage="1"/>
  </sheetPr>
  <dimension ref="A1:D63"/>
  <sheetViews>
    <sheetView workbookViewId="0">
      <selection activeCell="D53" sqref="D53"/>
    </sheetView>
  </sheetViews>
  <sheetFormatPr defaultRowHeight="14.45" customHeight="1"/>
  <cols>
    <col min="1" max="1" width="28.625" style="2" customWidth="1"/>
    <col min="2" max="4" width="16.625" style="2" customWidth="1"/>
    <col min="5" max="16384" width="9" style="2"/>
  </cols>
  <sheetData>
    <row r="1" spans="1:4" ht="14.45" customHeight="1">
      <c r="A1" s="73" t="str">
        <f>Input!F1</f>
        <v>Chase County Recreation Commission</v>
      </c>
      <c r="B1" s="65"/>
      <c r="C1" s="65"/>
      <c r="D1" s="109" t="str">
        <f>IF(AND(Input!F25&gt;0,Input!F26=0),Input!F25,Input!F26)</f>
        <v>2012/2013</v>
      </c>
    </row>
    <row r="2" spans="1:4" ht="14.45" customHeight="1">
      <c r="A2" s="231" t="s">
        <v>38</v>
      </c>
      <c r="B2" s="231"/>
      <c r="C2" s="231"/>
      <c r="D2" s="231"/>
    </row>
    <row r="3" spans="1:4" ht="14.45" customHeight="1">
      <c r="A3" s="73"/>
      <c r="B3" s="73"/>
      <c r="C3" s="73"/>
      <c r="D3" s="73"/>
    </row>
    <row r="4" spans="1:4" ht="14.45" customHeight="1">
      <c r="A4" s="73" t="s">
        <v>17</v>
      </c>
      <c r="B4" s="74" t="s">
        <v>18</v>
      </c>
      <c r="C4" s="75" t="s">
        <v>20</v>
      </c>
      <c r="D4" s="75" t="s">
        <v>19</v>
      </c>
    </row>
    <row r="5" spans="1:4" ht="14.45" customHeight="1">
      <c r="A5" s="73"/>
      <c r="B5" s="76" t="s">
        <v>25</v>
      </c>
      <c r="C5" s="76" t="s">
        <v>35</v>
      </c>
      <c r="D5" s="76" t="s">
        <v>48</v>
      </c>
    </row>
    <row r="6" spans="1:4" ht="14.45" customHeight="1">
      <c r="A6" s="111" t="s">
        <v>51</v>
      </c>
      <c r="B6" s="78" t="str">
        <f>IF(Input!F26=0,CONCATENATE(Input!H27,"/",Input!I27),Input!F26-2)</f>
        <v>2010/2011</v>
      </c>
      <c r="C6" s="78" t="str">
        <f>IF(Input!F26=0,CONCATENATE(Input!H26,"/",Input!I26),Input!F26-1)</f>
        <v>2011/2012</v>
      </c>
      <c r="D6" s="110" t="str">
        <f>IF(AND(Input!F25&gt;0,Input!F26=0),Input!F25,Input!F26)</f>
        <v>2012/2013</v>
      </c>
    </row>
    <row r="7" spans="1:4" ht="14.45" customHeight="1">
      <c r="A7" s="79" t="s">
        <v>50</v>
      </c>
      <c r="B7" s="42">
        <v>41628</v>
      </c>
      <c r="C7" s="39">
        <f>B50</f>
        <v>37058</v>
      </c>
      <c r="D7" s="39">
        <f>C50</f>
        <v>58585</v>
      </c>
    </row>
    <row r="8" spans="1:4" ht="14.45" customHeight="1">
      <c r="A8" s="36" t="s">
        <v>36</v>
      </c>
      <c r="B8" s="38"/>
      <c r="C8" s="38"/>
      <c r="D8" s="38"/>
    </row>
    <row r="9" spans="1:4" ht="14.45" customHeight="1">
      <c r="A9" s="43" t="s">
        <v>243</v>
      </c>
      <c r="B9" s="45">
        <v>116900</v>
      </c>
      <c r="C9" s="45">
        <v>138460</v>
      </c>
      <c r="D9" s="45">
        <v>123034</v>
      </c>
    </row>
    <row r="10" spans="1:4" ht="14.45" customHeight="1">
      <c r="A10" s="46" t="s">
        <v>244</v>
      </c>
      <c r="B10" s="47">
        <v>8383</v>
      </c>
      <c r="C10" s="47">
        <v>3735</v>
      </c>
      <c r="D10" s="47">
        <v>5000</v>
      </c>
    </row>
    <row r="11" spans="1:4" ht="14.45" customHeight="1">
      <c r="A11" s="46" t="s">
        <v>245</v>
      </c>
      <c r="B11" s="47">
        <v>2575</v>
      </c>
      <c r="C11" s="47">
        <v>2545</v>
      </c>
      <c r="D11" s="47">
        <v>3000</v>
      </c>
    </row>
    <row r="12" spans="1:4" ht="14.45" customHeight="1">
      <c r="A12" s="46" t="s">
        <v>249</v>
      </c>
      <c r="B12" s="47"/>
      <c r="C12" s="47">
        <v>1305</v>
      </c>
      <c r="D12" s="47">
        <v>1500</v>
      </c>
    </row>
    <row r="13" spans="1:4" ht="14.45" customHeight="1">
      <c r="A13" s="46" t="s">
        <v>246</v>
      </c>
      <c r="B13" s="47">
        <v>1413</v>
      </c>
      <c r="C13" s="47">
        <v>1800</v>
      </c>
      <c r="D13" s="47">
        <v>2000</v>
      </c>
    </row>
    <row r="14" spans="1:4" ht="14.45" customHeight="1">
      <c r="A14" s="46" t="s">
        <v>247</v>
      </c>
      <c r="B14" s="47">
        <v>1842</v>
      </c>
      <c r="C14" s="47">
        <v>575</v>
      </c>
      <c r="D14" s="47">
        <v>1500</v>
      </c>
    </row>
    <row r="15" spans="1:4" ht="14.45" customHeight="1">
      <c r="A15" s="46" t="s">
        <v>248</v>
      </c>
      <c r="B15" s="47">
        <v>345</v>
      </c>
      <c r="C15" s="47">
        <v>720</v>
      </c>
      <c r="D15" s="47">
        <v>1000</v>
      </c>
    </row>
    <row r="16" spans="1:4" ht="14.45" customHeight="1">
      <c r="A16" s="46" t="s">
        <v>250</v>
      </c>
      <c r="B16" s="47"/>
      <c r="C16" s="47">
        <v>901</v>
      </c>
      <c r="D16" s="47">
        <v>1000</v>
      </c>
    </row>
    <row r="17" spans="1:4" ht="14.45" customHeight="1">
      <c r="A17" s="113" t="s">
        <v>109</v>
      </c>
      <c r="B17" s="47"/>
      <c r="C17" s="47"/>
      <c r="D17" s="47"/>
    </row>
    <row r="18" spans="1:4" ht="14.45" customHeight="1">
      <c r="A18" s="113" t="s">
        <v>110</v>
      </c>
      <c r="B18" s="114" t="str">
        <f>IF(B20*0.1&lt;B17,"Exceeds 10%","")</f>
        <v/>
      </c>
      <c r="C18" s="114" t="str">
        <f>IF(C20*0.1&lt;C17,"Exceeds 10%","")</f>
        <v/>
      </c>
      <c r="D18" s="114" t="str">
        <f>IF(D20*0.1&lt;D17,"Exceeds 10%","")</f>
        <v/>
      </c>
    </row>
    <row r="19" spans="1:4" ht="14.45" customHeight="1">
      <c r="A19" s="46" t="s">
        <v>21</v>
      </c>
      <c r="B19" s="47"/>
      <c r="C19" s="47"/>
      <c r="D19" s="47"/>
    </row>
    <row r="20" spans="1:4" ht="14.45" customHeight="1">
      <c r="A20" s="40" t="s">
        <v>26</v>
      </c>
      <c r="B20" s="98">
        <f>SUM(B9:B17,B19)</f>
        <v>131458</v>
      </c>
      <c r="C20" s="97">
        <f>SUM(C9:C17,C19)</f>
        <v>150041</v>
      </c>
      <c r="D20" s="98">
        <f>SUM(D9:D17,D19)</f>
        <v>138034</v>
      </c>
    </row>
    <row r="21" spans="1:4" ht="14.45" customHeight="1">
      <c r="A21" s="40" t="s">
        <v>22</v>
      </c>
      <c r="B21" s="98">
        <f>B20+B7</f>
        <v>173086</v>
      </c>
      <c r="C21" s="97">
        <f>C20+C7</f>
        <v>187099</v>
      </c>
      <c r="D21" s="98">
        <f>D20+D7</f>
        <v>196619</v>
      </c>
    </row>
    <row r="22" spans="1:4" ht="14.45" customHeight="1">
      <c r="A22" s="36" t="s">
        <v>23</v>
      </c>
      <c r="B22" s="38"/>
      <c r="C22" s="38"/>
      <c r="D22" s="38"/>
    </row>
    <row r="23" spans="1:4" ht="14.45" customHeight="1">
      <c r="A23" s="43" t="s">
        <v>251</v>
      </c>
      <c r="B23" s="45">
        <v>5763</v>
      </c>
      <c r="C23" s="45">
        <v>4993</v>
      </c>
      <c r="D23" s="45">
        <v>6000</v>
      </c>
    </row>
    <row r="24" spans="1:4" ht="14.45" customHeight="1">
      <c r="A24" s="46" t="s">
        <v>252</v>
      </c>
      <c r="B24" s="47">
        <v>2480</v>
      </c>
      <c r="C24" s="47">
        <v>790</v>
      </c>
      <c r="D24" s="47">
        <v>2500</v>
      </c>
    </row>
    <row r="25" spans="1:4" ht="14.45" customHeight="1">
      <c r="A25" s="46" t="s">
        <v>253</v>
      </c>
      <c r="B25" s="47">
        <v>2520</v>
      </c>
      <c r="C25" s="47">
        <v>3930</v>
      </c>
      <c r="D25" s="47">
        <v>4000</v>
      </c>
    </row>
    <row r="26" spans="1:4" ht="14.45" customHeight="1">
      <c r="A26" s="46" t="s">
        <v>254</v>
      </c>
      <c r="B26" s="47">
        <v>1437</v>
      </c>
      <c r="C26" s="47">
        <v>1392</v>
      </c>
      <c r="D26" s="47">
        <v>1500</v>
      </c>
    </row>
    <row r="27" spans="1:4" ht="14.45" customHeight="1">
      <c r="A27" s="46" t="s">
        <v>255</v>
      </c>
      <c r="B27" s="47">
        <v>38972</v>
      </c>
      <c r="C27" s="47">
        <v>54662</v>
      </c>
      <c r="D27" s="47">
        <v>80000</v>
      </c>
    </row>
    <row r="28" spans="1:4" ht="14.45" customHeight="1">
      <c r="A28" s="46" t="s">
        <v>256</v>
      </c>
      <c r="B28" s="47">
        <v>34147</v>
      </c>
      <c r="C28" s="47">
        <v>31833</v>
      </c>
      <c r="D28" s="47">
        <v>36000</v>
      </c>
    </row>
    <row r="29" spans="1:4" ht="14.45" customHeight="1">
      <c r="A29" s="46" t="s">
        <v>257</v>
      </c>
      <c r="B29" s="47">
        <v>3107</v>
      </c>
      <c r="C29" s="47">
        <v>3570</v>
      </c>
      <c r="D29" s="47">
        <v>3800</v>
      </c>
    </row>
    <row r="30" spans="1:4" ht="14.45" customHeight="1">
      <c r="A30" s="46" t="s">
        <v>258</v>
      </c>
      <c r="B30" s="47">
        <v>2660</v>
      </c>
      <c r="C30" s="47">
        <v>2434</v>
      </c>
      <c r="D30" s="47">
        <v>2500</v>
      </c>
    </row>
    <row r="31" spans="1:4" ht="14.45" customHeight="1">
      <c r="A31" s="46" t="s">
        <v>259</v>
      </c>
      <c r="B31" s="47">
        <v>596</v>
      </c>
      <c r="C31" s="47">
        <v>401</v>
      </c>
      <c r="D31" s="47">
        <v>500</v>
      </c>
    </row>
    <row r="32" spans="1:4" ht="14.45" customHeight="1">
      <c r="A32" s="46" t="s">
        <v>245</v>
      </c>
      <c r="B32" s="47">
        <v>12775</v>
      </c>
      <c r="C32" s="47">
        <v>16200</v>
      </c>
      <c r="D32" s="47">
        <v>18000</v>
      </c>
    </row>
    <row r="33" spans="1:4" ht="14.45" customHeight="1">
      <c r="A33" s="46" t="s">
        <v>247</v>
      </c>
      <c r="B33" s="47">
        <v>5727</v>
      </c>
      <c r="C33" s="47">
        <v>2839</v>
      </c>
      <c r="D33" s="47">
        <v>5000</v>
      </c>
    </row>
    <row r="34" spans="1:4" ht="14.45" customHeight="1">
      <c r="A34" s="46" t="s">
        <v>260</v>
      </c>
      <c r="B34" s="47">
        <v>3300</v>
      </c>
      <c r="C34" s="47">
        <v>3600</v>
      </c>
      <c r="D34" s="47">
        <v>3600</v>
      </c>
    </row>
    <row r="35" spans="1:4" ht="14.45" customHeight="1">
      <c r="A35" s="46" t="s">
        <v>261</v>
      </c>
      <c r="B35" s="47">
        <v>20000</v>
      </c>
      <c r="C35" s="47"/>
      <c r="D35" s="47"/>
    </row>
    <row r="36" spans="1:4" ht="14.45" customHeight="1">
      <c r="A36" s="46" t="s">
        <v>262</v>
      </c>
      <c r="B36" s="47"/>
      <c r="C36" s="47"/>
      <c r="D36" s="47">
        <v>500</v>
      </c>
    </row>
    <row r="37" spans="1:4" ht="14.45" customHeight="1">
      <c r="A37" s="46" t="s">
        <v>249</v>
      </c>
      <c r="B37" s="47">
        <v>1987</v>
      </c>
      <c r="C37" s="47">
        <v>1870</v>
      </c>
      <c r="D37" s="47">
        <v>2000</v>
      </c>
    </row>
    <row r="38" spans="1:4" ht="14.45" customHeight="1">
      <c r="A38" s="46" t="s">
        <v>109</v>
      </c>
      <c r="B38" s="47">
        <v>557</v>
      </c>
      <c r="C38" s="47"/>
      <c r="D38" s="47">
        <v>5000</v>
      </c>
    </row>
    <row r="39" spans="1:4" ht="14.45" customHeight="1">
      <c r="A39" s="46"/>
      <c r="B39" s="47"/>
      <c r="C39" s="47"/>
      <c r="D39" s="47"/>
    </row>
    <row r="40" spans="1:4" ht="14.45" customHeight="1">
      <c r="A40" s="46"/>
      <c r="B40" s="47"/>
      <c r="C40" s="47"/>
      <c r="D40" s="47"/>
    </row>
    <row r="41" spans="1:4" ht="14.45" customHeight="1">
      <c r="A41" s="46"/>
      <c r="B41" s="47"/>
      <c r="C41" s="47"/>
      <c r="D41" s="47"/>
    </row>
    <row r="42" spans="1:4" ht="14.45" customHeight="1">
      <c r="A42" s="46"/>
      <c r="B42" s="47"/>
      <c r="C42" s="47"/>
      <c r="D42" s="47"/>
    </row>
    <row r="43" spans="1:4" ht="14.45" customHeight="1">
      <c r="A43" s="46"/>
      <c r="B43" s="47"/>
      <c r="C43" s="47"/>
      <c r="D43" s="47"/>
    </row>
    <row r="44" spans="1:4" ht="14.45" customHeight="1">
      <c r="A44" s="46"/>
      <c r="B44" s="47"/>
      <c r="C44" s="47"/>
      <c r="D44" s="47"/>
    </row>
    <row r="45" spans="1:4" ht="14.45" customHeight="1">
      <c r="A45" s="46"/>
      <c r="B45" s="47"/>
      <c r="C45" s="47"/>
      <c r="D45" s="47"/>
    </row>
    <row r="46" spans="1:4" ht="14.45" customHeight="1">
      <c r="A46" s="46"/>
      <c r="B46" s="47"/>
      <c r="C46" s="47"/>
      <c r="D46" s="47"/>
    </row>
    <row r="47" spans="1:4" ht="14.45" customHeight="1">
      <c r="A47" s="113" t="s">
        <v>109</v>
      </c>
      <c r="B47" s="47"/>
      <c r="C47" s="47"/>
      <c r="D47" s="47"/>
    </row>
    <row r="48" spans="1:4" ht="14.45" customHeight="1">
      <c r="A48" s="113" t="s">
        <v>110</v>
      </c>
      <c r="B48" s="115" t="str">
        <f>IF(B49*0.1&lt;B47,"Exceeds 10%","")</f>
        <v/>
      </c>
      <c r="C48" s="115" t="str">
        <f>IF(C49*0.1&lt;C47,"Exceeds 10%","")</f>
        <v/>
      </c>
      <c r="D48" s="131" t="str">
        <f>IF(D49*0.1&lt;D47,"Exceeds 10%","")</f>
        <v/>
      </c>
    </row>
    <row r="49" spans="1:4" ht="14.45" customHeight="1">
      <c r="A49" s="79" t="s">
        <v>24</v>
      </c>
      <c r="B49" s="96">
        <f>SUM(B23:B47)</f>
        <v>136028</v>
      </c>
      <c r="C49" s="95">
        <f>SUM(C23:C47)</f>
        <v>128514</v>
      </c>
      <c r="D49" s="96">
        <f>SUM(D23:D47)</f>
        <v>170900</v>
      </c>
    </row>
    <row r="50" spans="1:4" ht="14.45" customHeight="1">
      <c r="A50" s="79" t="s">
        <v>50</v>
      </c>
      <c r="B50" s="96">
        <f>B21-B49</f>
        <v>37058</v>
      </c>
      <c r="C50" s="95">
        <f>C21-C49</f>
        <v>58585</v>
      </c>
      <c r="D50" s="96">
        <f>D21-D49</f>
        <v>25719</v>
      </c>
    </row>
    <row r="51" spans="1:4" ht="14.45" customHeight="1">
      <c r="A51" s="18"/>
      <c r="B51" s="102" t="str">
        <f>IF(B50&lt;0,"Neg Bal - Violation","")</f>
        <v/>
      </c>
      <c r="C51" s="102" t="str">
        <f>IF(C50&lt;0,"Neg Bal-Correct","")</f>
        <v/>
      </c>
      <c r="D51" s="102" t="str">
        <f>IF(D50&lt;0,"Neg Bal-Correct","")</f>
        <v/>
      </c>
    </row>
    <row r="52" spans="1:4" ht="14.45" customHeight="1" thickBot="1">
      <c r="A52" s="232" t="str">
        <f>CONCATENATE("Dollar amount to be raised by ",InputMill!D13,"  mill:")</f>
        <v>Dollar amount to be raised by 3  mill:</v>
      </c>
      <c r="B52" s="233"/>
      <c r="C52" s="233"/>
      <c r="D52" s="132">
        <f>InputMill!E14</f>
        <v>123034</v>
      </c>
    </row>
    <row r="53" spans="1:4" ht="14.45" customHeight="1" thickTop="1">
      <c r="A53" s="18"/>
      <c r="B53" s="18"/>
      <c r="C53" s="18"/>
      <c r="D53" s="18"/>
    </row>
    <row r="54" spans="1:4" ht="14.45" customHeight="1">
      <c r="A54" s="41"/>
      <c r="B54" s="101" t="s">
        <v>85</v>
      </c>
      <c r="C54" s="18"/>
      <c r="D54" s="18"/>
    </row>
    <row r="55" spans="1:4" ht="14.45" customHeight="1">
      <c r="A55"/>
      <c r="B55"/>
      <c r="C55"/>
      <c r="D55"/>
    </row>
    <row r="56" spans="1:4" ht="14.45" customHeight="1">
      <c r="A56"/>
      <c r="B56"/>
      <c r="C56"/>
      <c r="D56"/>
    </row>
    <row r="57" spans="1:4" ht="14.45" customHeight="1">
      <c r="A57"/>
      <c r="B57"/>
      <c r="C57"/>
      <c r="D57"/>
    </row>
    <row r="59" spans="1:4" ht="14.45" customHeight="1">
      <c r="A59" s="3"/>
      <c r="B59" s="4"/>
      <c r="C59" s="4"/>
      <c r="D59" s="4"/>
    </row>
    <row r="60" spans="1:4" ht="14.45" customHeight="1">
      <c r="C60"/>
    </row>
    <row r="61" spans="1:4" ht="14.45" customHeight="1">
      <c r="C61"/>
    </row>
    <row r="62" spans="1:4" ht="14.45" customHeight="1">
      <c r="C62"/>
    </row>
    <row r="63" spans="1:4" ht="14.45" customHeight="1">
      <c r="C63"/>
    </row>
  </sheetData>
  <sheetProtection sheet="1" objects="1" scenarios="1"/>
  <mergeCells count="2">
    <mergeCell ref="A2:D2"/>
    <mergeCell ref="A52:C52"/>
  </mergeCells>
  <phoneticPr fontId="0" type="noConversion"/>
  <conditionalFormatting sqref="B17">
    <cfRule type="cellIs" dxfId="18" priority="3" stopIfTrue="1" operator="greaterThan">
      <formula>$B$20*0.1</formula>
    </cfRule>
  </conditionalFormatting>
  <conditionalFormatting sqref="C17">
    <cfRule type="cellIs" dxfId="17" priority="4" stopIfTrue="1" operator="greaterThan">
      <formula>$C$20*0.1</formula>
    </cfRule>
  </conditionalFormatting>
  <conditionalFormatting sqref="D17">
    <cfRule type="cellIs" dxfId="16" priority="5" stopIfTrue="1" operator="greaterThan">
      <formula>$D$20*0.1</formula>
    </cfRule>
  </conditionalFormatting>
  <conditionalFormatting sqref="B47">
    <cfRule type="cellIs" dxfId="15" priority="6" stopIfTrue="1" operator="greaterThan">
      <formula>$B$49*0.1</formula>
    </cfRule>
  </conditionalFormatting>
  <conditionalFormatting sqref="C47">
    <cfRule type="cellIs" dxfId="14" priority="7" stopIfTrue="1" operator="greaterThan">
      <formula>$C$49*0.1</formula>
    </cfRule>
  </conditionalFormatting>
  <conditionalFormatting sqref="D47">
    <cfRule type="cellIs" dxfId="13" priority="8" stopIfTrue="1" operator="greaterThan">
      <formula>$D$49*0.1</formula>
    </cfRule>
  </conditionalFormatting>
  <conditionalFormatting sqref="D52">
    <cfRule type="cellIs" dxfId="12" priority="2" stopIfTrue="1" operator="greaterThan">
      <formula>"d52"</formula>
    </cfRule>
  </conditionalFormatting>
  <pageMargins left="0.5" right="0.5" top="0.75" bottom="0.6" header="0.3" footer="0.3"/>
  <pageSetup scale="93" orientation="portrait" blackAndWhite="1" r:id="rId1"/>
  <headerFooter alignWithMargins="0">
    <oddHeader xml:space="preserve">&amp;RState of Kansas
Recreation Commission
</oddHeader>
  </headerFooter>
</worksheet>
</file>

<file path=xl/worksheets/sheet8.xml><?xml version="1.0" encoding="utf-8"?>
<worksheet xmlns="http://schemas.openxmlformats.org/spreadsheetml/2006/main" xmlns:r="http://schemas.openxmlformats.org/officeDocument/2006/relationships">
  <sheetPr>
    <pageSetUpPr fitToPage="1"/>
  </sheetPr>
  <dimension ref="A1:E57"/>
  <sheetViews>
    <sheetView workbookViewId="0">
      <selection activeCell="C29" sqref="C29:E29"/>
    </sheetView>
  </sheetViews>
  <sheetFormatPr defaultRowHeight="14.45" customHeight="1"/>
  <cols>
    <col min="1" max="1" width="30.625" style="2" customWidth="1"/>
    <col min="2" max="2" width="6.625" style="2" customWidth="1"/>
    <col min="3" max="5" width="16.625" style="2" customWidth="1"/>
    <col min="6" max="16384" width="9" style="2"/>
  </cols>
  <sheetData>
    <row r="1" spans="1:5" ht="14.45" customHeight="1">
      <c r="A1" s="73" t="str">
        <f>+Input!F1</f>
        <v>Chase County Recreation Commission</v>
      </c>
      <c r="B1" s="73"/>
      <c r="C1" s="65"/>
      <c r="D1" s="65"/>
      <c r="E1" s="109" t="str">
        <f>IF(AND(Input!F25&gt;0,Input!F26=0),Input!F25,Input!F26)</f>
        <v>2012/2013</v>
      </c>
    </row>
    <row r="2" spans="1:5" ht="14.45" customHeight="1">
      <c r="A2" s="231" t="s">
        <v>38</v>
      </c>
      <c r="B2" s="231"/>
      <c r="C2" s="231"/>
      <c r="D2" s="231"/>
      <c r="E2" s="231"/>
    </row>
    <row r="3" spans="1:5" ht="14.45" customHeight="1">
      <c r="A3" s="73"/>
      <c r="B3" s="73"/>
      <c r="C3" s="73"/>
      <c r="D3" s="73"/>
      <c r="E3" s="73"/>
    </row>
    <row r="4" spans="1:5" ht="14.45" customHeight="1">
      <c r="A4" s="73" t="s">
        <v>17</v>
      </c>
      <c r="B4" s="73"/>
      <c r="C4" s="74" t="s">
        <v>18</v>
      </c>
      <c r="D4" s="75" t="s">
        <v>20</v>
      </c>
      <c r="E4" s="75" t="s">
        <v>19</v>
      </c>
    </row>
    <row r="5" spans="1:5" ht="14.45" customHeight="1">
      <c r="A5" s="73"/>
      <c r="B5" s="73"/>
      <c r="C5" s="76" t="s">
        <v>25</v>
      </c>
      <c r="D5" s="76" t="s">
        <v>35</v>
      </c>
      <c r="E5" s="76" t="s">
        <v>48</v>
      </c>
    </row>
    <row r="6" spans="1:5" ht="14.45" customHeight="1">
      <c r="A6" s="80" t="str">
        <f>Input!F29</f>
        <v>C</v>
      </c>
      <c r="B6" s="77"/>
      <c r="C6" s="78" t="str">
        <f>IF(Input!F26=0,CONCATENATE(Input!H27,"/",Input!I27),Input!F26-2)</f>
        <v>2010/2011</v>
      </c>
      <c r="D6" s="78" t="str">
        <f>IF(Input!F26=0,CONCATENATE(Input!H26,"/",Input!I26),Input!F26-1)</f>
        <v>2011/2012</v>
      </c>
      <c r="E6" s="110" t="str">
        <f>IF(AND(Input!F25&gt;0,Input!F26=0),Input!F25,Input!F26)</f>
        <v>2012/2013</v>
      </c>
    </row>
    <row r="7" spans="1:5" ht="14.45" customHeight="1">
      <c r="A7" s="40" t="str">
        <f>general!A7</f>
        <v>Unencumbered Cash Balance</v>
      </c>
      <c r="B7" s="49"/>
      <c r="C7" s="42"/>
      <c r="D7" s="39">
        <f>C45</f>
        <v>0</v>
      </c>
      <c r="E7" s="39">
        <f>D45</f>
        <v>0</v>
      </c>
    </row>
    <row r="8" spans="1:5" ht="14.45" customHeight="1">
      <c r="A8" s="36" t="s">
        <v>36</v>
      </c>
      <c r="B8" s="50"/>
      <c r="C8" s="37"/>
      <c r="D8" s="38"/>
      <c r="E8" s="38"/>
    </row>
    <row r="9" spans="1:5" ht="14.45" customHeight="1">
      <c r="A9" s="43"/>
      <c r="B9" s="51"/>
      <c r="C9" s="44"/>
      <c r="D9" s="45"/>
      <c r="E9" s="45"/>
    </row>
    <row r="10" spans="1:5" ht="14.45" customHeight="1">
      <c r="A10" s="46"/>
      <c r="B10" s="52"/>
      <c r="C10" s="42"/>
      <c r="D10" s="47"/>
      <c r="E10" s="47"/>
    </row>
    <row r="11" spans="1:5" ht="14.45" customHeight="1">
      <c r="A11" s="46"/>
      <c r="B11" s="52"/>
      <c r="C11" s="42"/>
      <c r="D11" s="47"/>
      <c r="E11" s="47"/>
    </row>
    <row r="12" spans="1:5" ht="14.45" customHeight="1">
      <c r="A12" s="46"/>
      <c r="B12" s="52"/>
      <c r="C12" s="42"/>
      <c r="D12" s="47"/>
      <c r="E12" s="47"/>
    </row>
    <row r="13" spans="1:5" ht="14.45" customHeight="1">
      <c r="A13" s="46"/>
      <c r="B13" s="52"/>
      <c r="C13" s="42"/>
      <c r="D13" s="47"/>
      <c r="E13" s="47"/>
    </row>
    <row r="14" spans="1:5" ht="14.45" customHeight="1">
      <c r="A14" s="46"/>
      <c r="B14" s="52"/>
      <c r="C14" s="42"/>
      <c r="D14" s="47"/>
      <c r="E14" s="47"/>
    </row>
    <row r="15" spans="1:5" ht="14.45" customHeight="1">
      <c r="A15" s="46"/>
      <c r="B15" s="52"/>
      <c r="C15" s="42"/>
      <c r="D15" s="47"/>
      <c r="E15" s="47"/>
    </row>
    <row r="16" spans="1:5" ht="14.45" customHeight="1">
      <c r="A16" s="46"/>
      <c r="B16" s="52"/>
      <c r="C16" s="42"/>
      <c r="D16" s="47"/>
      <c r="E16" s="47"/>
    </row>
    <row r="17" spans="1:5" ht="14.45" customHeight="1">
      <c r="A17" s="113" t="s">
        <v>109</v>
      </c>
      <c r="B17" s="116"/>
      <c r="C17" s="47"/>
      <c r="D17" s="47"/>
      <c r="E17" s="47"/>
    </row>
    <row r="18" spans="1:5" ht="14.45" customHeight="1">
      <c r="A18" s="113" t="s">
        <v>110</v>
      </c>
      <c r="B18" s="116"/>
      <c r="C18" s="114" t="str">
        <f>IF(C20*0.1&lt;C17,"Exceeds 10%","")</f>
        <v/>
      </c>
      <c r="D18" s="114" t="str">
        <f>IF(D20*0.1&lt;D17,"Exceeds 10%","")</f>
        <v/>
      </c>
      <c r="E18" s="114" t="str">
        <f>IF(E20*0.1&lt;E17,"Exceeds 10%","")</f>
        <v/>
      </c>
    </row>
    <row r="19" spans="1:5" ht="14.45" customHeight="1">
      <c r="A19" s="46" t="s">
        <v>21</v>
      </c>
      <c r="B19" s="52"/>
      <c r="C19" s="42"/>
      <c r="D19" s="47"/>
      <c r="E19" s="47"/>
    </row>
    <row r="20" spans="1:5" ht="14.45" customHeight="1">
      <c r="A20" s="40" t="s">
        <v>26</v>
      </c>
      <c r="B20" s="49"/>
      <c r="C20" s="97">
        <f>SUM(C9:C17,C19)</f>
        <v>0</v>
      </c>
      <c r="D20" s="97">
        <f>SUM(D9:D17,D19)</f>
        <v>0</v>
      </c>
      <c r="E20" s="98">
        <f>SUM(E9:E17,E19)</f>
        <v>0</v>
      </c>
    </row>
    <row r="21" spans="1:5" ht="14.45" customHeight="1">
      <c r="A21" s="40" t="s">
        <v>22</v>
      </c>
      <c r="B21" s="49"/>
      <c r="C21" s="97">
        <f>C20+C7</f>
        <v>0</v>
      </c>
      <c r="D21" s="97">
        <f>D20+D7</f>
        <v>0</v>
      </c>
      <c r="E21" s="98">
        <f>E20+E7</f>
        <v>0</v>
      </c>
    </row>
    <row r="22" spans="1:5" ht="14.45" customHeight="1">
      <c r="A22" s="36" t="s">
        <v>23</v>
      </c>
      <c r="B22" s="50"/>
      <c r="C22" s="37"/>
      <c r="D22" s="38"/>
      <c r="E22" s="38"/>
    </row>
    <row r="23" spans="1:5" ht="14.45" customHeight="1">
      <c r="A23" s="43"/>
      <c r="B23" s="51"/>
      <c r="C23" s="44"/>
      <c r="D23" s="45"/>
      <c r="E23" s="45"/>
    </row>
    <row r="24" spans="1:5" ht="14.45" customHeight="1">
      <c r="A24" s="46"/>
      <c r="B24" s="52"/>
      <c r="C24" s="42"/>
      <c r="D24" s="47"/>
      <c r="E24" s="47"/>
    </row>
    <row r="25" spans="1:5" ht="14.45" customHeight="1">
      <c r="A25" s="46"/>
      <c r="B25" s="52"/>
      <c r="C25" s="42"/>
      <c r="D25" s="47"/>
      <c r="E25" s="47"/>
    </row>
    <row r="26" spans="1:5" ht="14.45" customHeight="1">
      <c r="A26" s="46"/>
      <c r="B26" s="52"/>
      <c r="C26" s="42"/>
      <c r="D26" s="47"/>
      <c r="E26" s="47"/>
    </row>
    <row r="27" spans="1:5" ht="14.45" customHeight="1">
      <c r="A27" s="46"/>
      <c r="B27" s="52"/>
      <c r="C27" s="42"/>
      <c r="D27" s="47"/>
      <c r="E27" s="47"/>
    </row>
    <row r="28" spans="1:5" ht="14.45" customHeight="1">
      <c r="A28" s="46"/>
      <c r="B28" s="52"/>
      <c r="C28" s="42"/>
      <c r="D28" s="47"/>
      <c r="E28" s="47"/>
    </row>
    <row r="29" spans="1:5" ht="14.45" customHeight="1">
      <c r="A29" s="46"/>
      <c r="B29" s="52"/>
      <c r="C29" s="42"/>
      <c r="D29" s="47"/>
      <c r="E29" s="47"/>
    </row>
    <row r="30" spans="1:5" ht="14.45" customHeight="1">
      <c r="A30" s="46"/>
      <c r="B30" s="52"/>
      <c r="C30" s="42"/>
      <c r="D30" s="47"/>
      <c r="E30" s="47"/>
    </row>
    <row r="31" spans="1:5" ht="14.45" customHeight="1">
      <c r="A31" s="46"/>
      <c r="B31" s="52"/>
      <c r="C31" s="42"/>
      <c r="D31" s="47"/>
      <c r="E31" s="47"/>
    </row>
    <row r="32" spans="1:5" ht="14.45" customHeight="1">
      <c r="A32" s="46"/>
      <c r="B32" s="52"/>
      <c r="C32" s="42"/>
      <c r="D32" s="47"/>
      <c r="E32" s="47"/>
    </row>
    <row r="33" spans="1:5" ht="14.45" customHeight="1">
      <c r="A33" s="46"/>
      <c r="B33" s="52"/>
      <c r="C33" s="42"/>
      <c r="D33" s="47"/>
      <c r="E33" s="47"/>
    </row>
    <row r="34" spans="1:5" ht="14.45" customHeight="1">
      <c r="A34" s="46"/>
      <c r="B34" s="52"/>
      <c r="C34" s="42"/>
      <c r="D34" s="47"/>
      <c r="E34" s="47"/>
    </row>
    <row r="35" spans="1:5" ht="14.45" customHeight="1">
      <c r="A35" s="46"/>
      <c r="B35" s="52"/>
      <c r="C35" s="42"/>
      <c r="D35" s="47"/>
      <c r="E35" s="47"/>
    </row>
    <row r="36" spans="1:5" ht="14.45" customHeight="1">
      <c r="A36" s="46"/>
      <c r="B36" s="52"/>
      <c r="C36" s="42"/>
      <c r="D36" s="47"/>
      <c r="E36" s="47"/>
    </row>
    <row r="37" spans="1:5" ht="14.45" customHeight="1">
      <c r="A37" s="46"/>
      <c r="B37" s="52"/>
      <c r="C37" s="42"/>
      <c r="D37" s="47"/>
      <c r="E37" s="47"/>
    </row>
    <row r="38" spans="1:5" ht="14.45" customHeight="1">
      <c r="A38" s="46"/>
      <c r="B38" s="52"/>
      <c r="C38" s="42"/>
      <c r="D38" s="47"/>
      <c r="E38" s="47"/>
    </row>
    <row r="39" spans="1:5" ht="14.45" customHeight="1">
      <c r="A39" s="46"/>
      <c r="B39" s="52"/>
      <c r="C39" s="42"/>
      <c r="D39" s="47"/>
      <c r="E39" s="47"/>
    </row>
    <row r="40" spans="1:5" ht="14.45" customHeight="1">
      <c r="A40" s="46"/>
      <c r="B40" s="52"/>
      <c r="C40" s="42"/>
      <c r="D40" s="47"/>
      <c r="E40" s="47"/>
    </row>
    <row r="41" spans="1:5" ht="14.45" customHeight="1">
      <c r="A41" s="46"/>
      <c r="B41" s="52"/>
      <c r="C41" s="42"/>
      <c r="D41" s="47"/>
      <c r="E41" s="47"/>
    </row>
    <row r="42" spans="1:5" ht="14.45" customHeight="1">
      <c r="A42" s="113" t="s">
        <v>109</v>
      </c>
      <c r="B42" s="116"/>
      <c r="C42" s="47"/>
      <c r="D42" s="47"/>
      <c r="E42" s="47"/>
    </row>
    <row r="43" spans="1:5" ht="14.45" customHeight="1">
      <c r="A43" s="113" t="s">
        <v>110</v>
      </c>
      <c r="B43" s="116"/>
      <c r="C43" s="115" t="str">
        <f>IF(C44*0.1&lt;C42,"Exceeds 10%","")</f>
        <v/>
      </c>
      <c r="D43" s="115" t="str">
        <f>IF(D44*0.1&lt;D42,"Exceeds 10%","")</f>
        <v/>
      </c>
      <c r="E43" s="115" t="str">
        <f>IF(E44*0.1&lt;E42,"Exceeds 10%","")</f>
        <v/>
      </c>
    </row>
    <row r="44" spans="1:5" ht="14.45" customHeight="1">
      <c r="A44" s="40" t="s">
        <v>24</v>
      </c>
      <c r="B44" s="49"/>
      <c r="C44" s="97">
        <f>SUM(C23:C42)</f>
        <v>0</v>
      </c>
      <c r="D44" s="97">
        <f>SUM(D23:D42)</f>
        <v>0</v>
      </c>
      <c r="E44" s="98">
        <f>SUM(E23:E42)</f>
        <v>0</v>
      </c>
    </row>
    <row r="45" spans="1:5" ht="14.45" customHeight="1">
      <c r="A45" s="40" t="str">
        <f>general!A50</f>
        <v>Unencumbered Cash Balance</v>
      </c>
      <c r="B45" s="49"/>
      <c r="C45" s="97">
        <f>C21-C44</f>
        <v>0</v>
      </c>
      <c r="D45" s="97">
        <f>D21-D44</f>
        <v>0</v>
      </c>
      <c r="E45" s="98">
        <f>E21-E44</f>
        <v>0</v>
      </c>
    </row>
    <row r="46" spans="1:5" ht="14.45" customHeight="1">
      <c r="A46" s="18"/>
      <c r="B46" s="18"/>
      <c r="C46" s="102" t="str">
        <f>IF(C45&lt;0,"Neg Bal - Violation","")</f>
        <v/>
      </c>
      <c r="D46" s="102" t="str">
        <f>IF(D45&lt;0,"Neg Bal Correct","")</f>
        <v/>
      </c>
      <c r="E46" s="102" t="str">
        <f>IF(E45&lt;0,"Neg Bal Correct","")</f>
        <v/>
      </c>
    </row>
    <row r="47" spans="1:5" ht="14.45" customHeight="1">
      <c r="A47" s="18"/>
      <c r="B47" s="18"/>
      <c r="C47" s="102"/>
      <c r="D47" s="102"/>
      <c r="E47" s="102"/>
    </row>
    <row r="48" spans="1:5" ht="14.45" customHeight="1">
      <c r="A48" s="41" t="s">
        <v>53</v>
      </c>
      <c r="B48" s="30"/>
      <c r="C48" s="18"/>
      <c r="D48" s="18"/>
      <c r="E48" s="18"/>
    </row>
    <row r="49" spans="1:5" ht="14.45" customHeight="1">
      <c r="A49"/>
      <c r="B49"/>
      <c r="C49"/>
      <c r="D49"/>
      <c r="E49"/>
    </row>
    <row r="50" spans="1:5" ht="14.45" customHeight="1">
      <c r="A50"/>
      <c r="B50"/>
      <c r="C50"/>
      <c r="D50"/>
      <c r="E50"/>
    </row>
    <row r="51" spans="1:5" ht="14.45" customHeight="1">
      <c r="A51"/>
      <c r="B51"/>
      <c r="C51"/>
      <c r="D51"/>
      <c r="E51"/>
    </row>
    <row r="53" spans="1:5" ht="14.45" customHeight="1">
      <c r="A53" s="3"/>
      <c r="B53" s="3"/>
      <c r="C53" s="4"/>
      <c r="D53" s="4"/>
      <c r="E53" s="4"/>
    </row>
    <row r="54" spans="1:5" ht="14.45" customHeight="1">
      <c r="D54"/>
    </row>
    <row r="55" spans="1:5" ht="14.45" customHeight="1">
      <c r="D55"/>
    </row>
    <row r="56" spans="1:5" ht="14.45" customHeight="1">
      <c r="D56"/>
    </row>
    <row r="57" spans="1:5" ht="14.45" customHeight="1">
      <c r="D57"/>
    </row>
  </sheetData>
  <sheetProtection sheet="1" objects="1" scenarios="1"/>
  <mergeCells count="1">
    <mergeCell ref="A2:E2"/>
  </mergeCells>
  <phoneticPr fontId="0" type="noConversion"/>
  <conditionalFormatting sqref="C42">
    <cfRule type="cellIs" dxfId="11" priority="1" stopIfTrue="1" operator="greaterThan">
      <formula>$C$44*0.1</formula>
    </cfRule>
  </conditionalFormatting>
  <conditionalFormatting sqref="D42">
    <cfRule type="cellIs" dxfId="10" priority="2" stopIfTrue="1" operator="greaterThan">
      <formula>$D$44*0.1</formula>
    </cfRule>
  </conditionalFormatting>
  <conditionalFormatting sqref="E42">
    <cfRule type="cellIs" dxfId="9" priority="3" stopIfTrue="1" operator="greaterThan">
      <formula>$E$44*0.1</formula>
    </cfRule>
  </conditionalFormatting>
  <conditionalFormatting sqref="C17">
    <cfRule type="cellIs" dxfId="8" priority="4" stopIfTrue="1" operator="greaterThan">
      <formula>$B$20*0.1</formula>
    </cfRule>
  </conditionalFormatting>
  <conditionalFormatting sqref="D17">
    <cfRule type="cellIs" dxfId="7" priority="5" stopIfTrue="1" operator="greaterThan">
      <formula>$C$20*0.1</formula>
    </cfRule>
  </conditionalFormatting>
  <conditionalFormatting sqref="E17">
    <cfRule type="cellIs" dxfId="6" priority="6" stopIfTrue="1" operator="greaterThan">
      <formula>$D$20*0.1</formula>
    </cfRule>
  </conditionalFormatting>
  <pageMargins left="0.5" right="0.5" top="0.75" bottom="0.6" header="0.3" footer="0.3"/>
  <pageSetup orientation="portrait" blackAndWhite="1" r:id="rId1"/>
  <headerFooter alignWithMargins="0">
    <oddHeader xml:space="preserve">&amp;RState of Kansas
Recreation Commission
</oddHeader>
  </headerFooter>
</worksheet>
</file>

<file path=xl/worksheets/sheet9.xml><?xml version="1.0" encoding="utf-8"?>
<worksheet xmlns="http://schemas.openxmlformats.org/spreadsheetml/2006/main" xmlns:r="http://schemas.openxmlformats.org/officeDocument/2006/relationships">
  <sheetPr>
    <pageSetUpPr fitToPage="1"/>
  </sheetPr>
  <dimension ref="A1:E57"/>
  <sheetViews>
    <sheetView workbookViewId="0">
      <selection activeCell="C29" sqref="C29:E29"/>
    </sheetView>
  </sheetViews>
  <sheetFormatPr defaultRowHeight="14.45" customHeight="1"/>
  <cols>
    <col min="1" max="1" width="30.625" style="2" customWidth="1"/>
    <col min="2" max="2" width="6.625" style="2" customWidth="1"/>
    <col min="3" max="5" width="16.625" style="2" customWidth="1"/>
    <col min="6" max="16384" width="9" style="2"/>
  </cols>
  <sheetData>
    <row r="1" spans="1:5" ht="14.45" customHeight="1">
      <c r="A1" s="73" t="str">
        <f>+Input!F1</f>
        <v>Chase County Recreation Commission</v>
      </c>
      <c r="B1" s="73"/>
      <c r="C1" s="65"/>
      <c r="D1" s="65"/>
      <c r="E1" s="109" t="str">
        <f>IF(AND(Input!F25&gt;0,Input!F26=0),Input!F25,Input!F26)</f>
        <v>2012/2013</v>
      </c>
    </row>
    <row r="2" spans="1:5" ht="14.45" customHeight="1">
      <c r="A2" s="231" t="s">
        <v>38</v>
      </c>
      <c r="B2" s="231"/>
      <c r="C2" s="231"/>
      <c r="D2" s="231"/>
      <c r="E2" s="231"/>
    </row>
    <row r="3" spans="1:5" ht="14.45" customHeight="1">
      <c r="A3" s="73"/>
      <c r="B3" s="73"/>
      <c r="C3" s="73"/>
      <c r="D3" s="73"/>
      <c r="E3" s="73"/>
    </row>
    <row r="4" spans="1:5" ht="14.45" customHeight="1">
      <c r="A4" s="73" t="s">
        <v>17</v>
      </c>
      <c r="B4" s="73"/>
      <c r="C4" s="74" t="s">
        <v>18</v>
      </c>
      <c r="D4" s="75" t="s">
        <v>20</v>
      </c>
      <c r="E4" s="75" t="s">
        <v>19</v>
      </c>
    </row>
    <row r="5" spans="1:5" ht="14.45" customHeight="1">
      <c r="A5" s="73"/>
      <c r="B5" s="73"/>
      <c r="C5" s="76" t="s">
        <v>25</v>
      </c>
      <c r="D5" s="76" t="s">
        <v>35</v>
      </c>
      <c r="E5" s="76" t="s">
        <v>48</v>
      </c>
    </row>
    <row r="6" spans="1:5" ht="14.45" customHeight="1">
      <c r="A6" s="80">
        <f>Input!F30</f>
        <v>0</v>
      </c>
      <c r="B6" s="77"/>
      <c r="C6" s="78" t="str">
        <f>IF(Input!F26=0,CONCATENATE(Input!H27,"/",Input!I27),Input!F26-2)</f>
        <v>2010/2011</v>
      </c>
      <c r="D6" s="78" t="str">
        <f>IF(Input!F26=0,CONCATENATE(Input!H26,"/",Input!I26),Input!F26-1)</f>
        <v>2011/2012</v>
      </c>
      <c r="E6" s="110" t="str">
        <f>IF(AND(Input!F25&gt;0,Input!F26=0),Input!F25,Input!F26)</f>
        <v>2012/2013</v>
      </c>
    </row>
    <row r="7" spans="1:5" ht="14.45" customHeight="1">
      <c r="A7" s="40" t="str">
        <f>general!A7</f>
        <v>Unencumbered Cash Balance</v>
      </c>
      <c r="B7" s="49"/>
      <c r="C7" s="42"/>
      <c r="D7" s="39">
        <f>C45</f>
        <v>0</v>
      </c>
      <c r="E7" s="39">
        <f>D45</f>
        <v>0</v>
      </c>
    </row>
    <row r="8" spans="1:5" ht="14.45" customHeight="1">
      <c r="A8" s="36" t="s">
        <v>36</v>
      </c>
      <c r="B8" s="50"/>
      <c r="C8" s="37"/>
      <c r="D8" s="38"/>
      <c r="E8" s="38"/>
    </row>
    <row r="9" spans="1:5" ht="14.45" customHeight="1">
      <c r="A9" s="43"/>
      <c r="B9" s="51"/>
      <c r="C9" s="44"/>
      <c r="D9" s="45"/>
      <c r="E9" s="45"/>
    </row>
    <row r="10" spans="1:5" ht="14.45" customHeight="1">
      <c r="A10" s="46"/>
      <c r="B10" s="52"/>
      <c r="C10" s="42"/>
      <c r="D10" s="47"/>
      <c r="E10" s="47"/>
    </row>
    <row r="11" spans="1:5" ht="14.45" customHeight="1">
      <c r="A11" s="46"/>
      <c r="B11" s="52"/>
      <c r="C11" s="42"/>
      <c r="D11" s="47"/>
      <c r="E11" s="47"/>
    </row>
    <row r="12" spans="1:5" ht="14.45" customHeight="1">
      <c r="A12" s="46"/>
      <c r="B12" s="52"/>
      <c r="C12" s="42"/>
      <c r="D12" s="47"/>
      <c r="E12" s="47"/>
    </row>
    <row r="13" spans="1:5" ht="14.45" customHeight="1">
      <c r="A13" s="46"/>
      <c r="B13" s="52"/>
      <c r="C13" s="42"/>
      <c r="D13" s="47"/>
      <c r="E13" s="47"/>
    </row>
    <row r="14" spans="1:5" ht="14.45" customHeight="1">
      <c r="A14" s="46"/>
      <c r="B14" s="52"/>
      <c r="C14" s="42"/>
      <c r="D14" s="47"/>
      <c r="E14" s="47"/>
    </row>
    <row r="15" spans="1:5" ht="14.45" customHeight="1">
      <c r="A15" s="46"/>
      <c r="B15" s="52"/>
      <c r="C15" s="42"/>
      <c r="D15" s="47"/>
      <c r="E15" s="47"/>
    </row>
    <row r="16" spans="1:5" ht="14.45" customHeight="1">
      <c r="A16" s="46"/>
      <c r="B16" s="52"/>
      <c r="C16" s="42"/>
      <c r="D16" s="47"/>
      <c r="E16" s="47"/>
    </row>
    <row r="17" spans="1:5" ht="14.45" customHeight="1">
      <c r="A17" s="113" t="s">
        <v>109</v>
      </c>
      <c r="B17" s="116"/>
      <c r="C17" s="47"/>
      <c r="D17" s="47"/>
      <c r="E17" s="47"/>
    </row>
    <row r="18" spans="1:5" ht="14.45" customHeight="1">
      <c r="A18" s="113" t="s">
        <v>110</v>
      </c>
      <c r="B18" s="116"/>
      <c r="C18" s="114" t="str">
        <f>IF(C20*0.1&lt;C17,"Exceeds 10%","")</f>
        <v/>
      </c>
      <c r="D18" s="114" t="str">
        <f>IF(D20*0.1&lt;D17,"Exceeds 10%","")</f>
        <v/>
      </c>
      <c r="E18" s="114" t="str">
        <f>IF(E20*0.1&lt;E17,"Exceeds 10%","")</f>
        <v/>
      </c>
    </row>
    <row r="19" spans="1:5" ht="14.45" customHeight="1">
      <c r="A19" s="46" t="s">
        <v>21</v>
      </c>
      <c r="B19" s="52"/>
      <c r="C19" s="42"/>
      <c r="D19" s="47"/>
      <c r="E19" s="47"/>
    </row>
    <row r="20" spans="1:5" ht="14.45" customHeight="1">
      <c r="A20" s="40" t="s">
        <v>26</v>
      </c>
      <c r="B20" s="49"/>
      <c r="C20" s="97">
        <f>SUM(C9:C17,C19)</f>
        <v>0</v>
      </c>
      <c r="D20" s="97">
        <f>SUM(D9:D17,D19)</f>
        <v>0</v>
      </c>
      <c r="E20" s="98">
        <f>SUM(E9:E17,E19)</f>
        <v>0</v>
      </c>
    </row>
    <row r="21" spans="1:5" ht="14.45" customHeight="1">
      <c r="A21" s="40" t="s">
        <v>22</v>
      </c>
      <c r="B21" s="49"/>
      <c r="C21" s="97">
        <f>C20+C7</f>
        <v>0</v>
      </c>
      <c r="D21" s="97">
        <f>D20+D7</f>
        <v>0</v>
      </c>
      <c r="E21" s="98">
        <f>E20+E7</f>
        <v>0</v>
      </c>
    </row>
    <row r="22" spans="1:5" ht="14.45" customHeight="1">
      <c r="A22" s="36" t="s">
        <v>23</v>
      </c>
      <c r="B22" s="50"/>
      <c r="C22" s="37"/>
      <c r="D22" s="38"/>
      <c r="E22" s="38"/>
    </row>
    <row r="23" spans="1:5" ht="14.45" customHeight="1">
      <c r="A23" s="43"/>
      <c r="B23" s="51"/>
      <c r="C23" s="44"/>
      <c r="D23" s="45"/>
      <c r="E23" s="45"/>
    </row>
    <row r="24" spans="1:5" ht="14.45" customHeight="1">
      <c r="A24" s="46"/>
      <c r="B24" s="52"/>
      <c r="C24" s="42"/>
      <c r="D24" s="47"/>
      <c r="E24" s="47"/>
    </row>
    <row r="25" spans="1:5" ht="14.45" customHeight="1">
      <c r="A25" s="46"/>
      <c r="B25" s="52"/>
      <c r="C25" s="42"/>
      <c r="D25" s="47"/>
      <c r="E25" s="47"/>
    </row>
    <row r="26" spans="1:5" ht="14.45" customHeight="1">
      <c r="A26" s="46"/>
      <c r="B26" s="52"/>
      <c r="C26" s="42"/>
      <c r="D26" s="47"/>
      <c r="E26" s="47"/>
    </row>
    <row r="27" spans="1:5" ht="14.45" customHeight="1">
      <c r="A27" s="46"/>
      <c r="B27" s="52"/>
      <c r="C27" s="42"/>
      <c r="D27" s="47"/>
      <c r="E27" s="47"/>
    </row>
    <row r="28" spans="1:5" ht="14.45" customHeight="1">
      <c r="A28" s="46"/>
      <c r="B28" s="52"/>
      <c r="C28" s="42"/>
      <c r="D28" s="47"/>
      <c r="E28" s="47"/>
    </row>
    <row r="29" spans="1:5" ht="14.45" customHeight="1">
      <c r="A29" s="46"/>
      <c r="B29" s="52"/>
      <c r="C29" s="42"/>
      <c r="D29" s="47"/>
      <c r="E29" s="47"/>
    </row>
    <row r="30" spans="1:5" ht="14.45" customHeight="1">
      <c r="A30" s="46"/>
      <c r="B30" s="52"/>
      <c r="C30" s="42"/>
      <c r="D30" s="47"/>
      <c r="E30" s="47"/>
    </row>
    <row r="31" spans="1:5" ht="14.45" customHeight="1">
      <c r="A31" s="46"/>
      <c r="B31" s="52"/>
      <c r="C31" s="42"/>
      <c r="D31" s="47"/>
      <c r="E31" s="47"/>
    </row>
    <row r="32" spans="1:5" ht="14.45" customHeight="1">
      <c r="A32" s="46"/>
      <c r="B32" s="52"/>
      <c r="C32" s="42"/>
      <c r="D32" s="47"/>
      <c r="E32" s="47"/>
    </row>
    <row r="33" spans="1:5" ht="14.45" customHeight="1">
      <c r="A33" s="46"/>
      <c r="B33" s="52"/>
      <c r="C33" s="42"/>
      <c r="D33" s="47"/>
      <c r="E33" s="47"/>
    </row>
    <row r="34" spans="1:5" ht="14.45" customHeight="1">
      <c r="A34" s="46"/>
      <c r="B34" s="52"/>
      <c r="C34" s="42"/>
      <c r="D34" s="47"/>
      <c r="E34" s="47"/>
    </row>
    <row r="35" spans="1:5" ht="14.45" customHeight="1">
      <c r="A35" s="46"/>
      <c r="B35" s="52"/>
      <c r="C35" s="42"/>
      <c r="D35" s="47"/>
      <c r="E35" s="47"/>
    </row>
    <row r="36" spans="1:5" ht="14.45" customHeight="1">
      <c r="A36" s="46"/>
      <c r="B36" s="52"/>
      <c r="C36" s="42"/>
      <c r="D36" s="47"/>
      <c r="E36" s="47"/>
    </row>
    <row r="37" spans="1:5" ht="14.45" customHeight="1">
      <c r="A37" s="46"/>
      <c r="B37" s="52"/>
      <c r="C37" s="42"/>
      <c r="D37" s="47"/>
      <c r="E37" s="47"/>
    </row>
    <row r="38" spans="1:5" ht="14.45" customHeight="1">
      <c r="A38" s="46"/>
      <c r="B38" s="52"/>
      <c r="C38" s="42"/>
      <c r="D38" s="47"/>
      <c r="E38" s="47"/>
    </row>
    <row r="39" spans="1:5" ht="14.45" customHeight="1">
      <c r="A39" s="46"/>
      <c r="B39" s="52"/>
      <c r="C39" s="42"/>
      <c r="D39" s="47"/>
      <c r="E39" s="47"/>
    </row>
    <row r="40" spans="1:5" ht="14.45" customHeight="1">
      <c r="A40" s="46"/>
      <c r="B40" s="52"/>
      <c r="C40" s="42"/>
      <c r="D40" s="47"/>
      <c r="E40" s="47"/>
    </row>
    <row r="41" spans="1:5" ht="14.45" customHeight="1">
      <c r="A41" s="46"/>
      <c r="B41" s="52"/>
      <c r="C41" s="42"/>
      <c r="D41" s="47"/>
      <c r="E41" s="47"/>
    </row>
    <row r="42" spans="1:5" ht="14.45" customHeight="1">
      <c r="A42" s="113" t="s">
        <v>109</v>
      </c>
      <c r="B42" s="116"/>
      <c r="C42" s="47"/>
      <c r="D42" s="47"/>
      <c r="E42" s="47"/>
    </row>
    <row r="43" spans="1:5" ht="14.45" customHeight="1">
      <c r="A43" s="113" t="s">
        <v>110</v>
      </c>
      <c r="B43" s="116"/>
      <c r="C43" s="115" t="str">
        <f>IF(C44*0.1&lt;C42,"Exceeds 10%","")</f>
        <v/>
      </c>
      <c r="D43" s="115" t="str">
        <f>IF(D44*0.1&lt;D42,"Exceeds 10%","")</f>
        <v/>
      </c>
      <c r="E43" s="115" t="str">
        <f>IF(E44*0.1&lt;E42,"Exceeds 10%","")</f>
        <v/>
      </c>
    </row>
    <row r="44" spans="1:5" ht="14.45" customHeight="1">
      <c r="A44" s="40" t="s">
        <v>24</v>
      </c>
      <c r="B44" s="49"/>
      <c r="C44" s="97">
        <f>SUM(C23:C42)</f>
        <v>0</v>
      </c>
      <c r="D44" s="97">
        <f>SUM(D23:D42)</f>
        <v>0</v>
      </c>
      <c r="E44" s="98">
        <f>SUM(E23:E42)</f>
        <v>0</v>
      </c>
    </row>
    <row r="45" spans="1:5" ht="14.45" customHeight="1">
      <c r="A45" s="40" t="str">
        <f>general!A50</f>
        <v>Unencumbered Cash Balance</v>
      </c>
      <c r="B45" s="49"/>
      <c r="C45" s="97">
        <f>C21-C44</f>
        <v>0</v>
      </c>
      <c r="D45" s="97">
        <f>D21-D44</f>
        <v>0</v>
      </c>
      <c r="E45" s="98">
        <f>E21-E44</f>
        <v>0</v>
      </c>
    </row>
    <row r="46" spans="1:5" ht="14.45" customHeight="1">
      <c r="A46" s="18"/>
      <c r="B46" s="18"/>
      <c r="C46" s="102" t="str">
        <f>IF(C45&lt;0,"Neg Bal - Violation","")</f>
        <v/>
      </c>
      <c r="D46" s="102" t="str">
        <f>IF(D45&lt;0,"Neg Bal Correct","")</f>
        <v/>
      </c>
      <c r="E46" s="102" t="str">
        <f>IF(E45&lt;0,"Neg Bal Correct","")</f>
        <v/>
      </c>
    </row>
    <row r="47" spans="1:5" ht="14.45" customHeight="1">
      <c r="A47" s="18"/>
      <c r="B47" s="18"/>
      <c r="C47" s="102"/>
      <c r="D47" s="102"/>
      <c r="E47" s="102"/>
    </row>
    <row r="48" spans="1:5" ht="14.45" customHeight="1">
      <c r="A48" s="41" t="s">
        <v>52</v>
      </c>
      <c r="B48" s="30"/>
      <c r="C48" s="18"/>
      <c r="D48" s="18"/>
      <c r="E48" s="18"/>
    </row>
    <row r="49" spans="1:5" ht="14.45" customHeight="1">
      <c r="A49"/>
      <c r="B49"/>
      <c r="C49"/>
      <c r="D49"/>
      <c r="E49"/>
    </row>
    <row r="50" spans="1:5" ht="14.45" customHeight="1">
      <c r="A50"/>
      <c r="B50"/>
      <c r="C50"/>
      <c r="D50"/>
      <c r="E50"/>
    </row>
    <row r="51" spans="1:5" ht="14.45" customHeight="1">
      <c r="A51"/>
      <c r="B51"/>
      <c r="C51"/>
      <c r="D51"/>
      <c r="E51"/>
    </row>
    <row r="53" spans="1:5" ht="14.45" customHeight="1">
      <c r="A53" s="3"/>
      <c r="B53" s="3"/>
      <c r="C53" s="4"/>
      <c r="D53" s="4"/>
      <c r="E53" s="4"/>
    </row>
    <row r="54" spans="1:5" ht="14.45" customHeight="1">
      <c r="D54"/>
    </row>
    <row r="55" spans="1:5" ht="14.45" customHeight="1">
      <c r="D55"/>
    </row>
    <row r="56" spans="1:5" ht="14.45" customHeight="1">
      <c r="D56"/>
    </row>
    <row r="57" spans="1:5" ht="14.45" customHeight="1">
      <c r="D57"/>
    </row>
  </sheetData>
  <sheetProtection sheet="1" objects="1" scenarios="1"/>
  <mergeCells count="1">
    <mergeCell ref="A2:E2"/>
  </mergeCells>
  <phoneticPr fontId="0" type="noConversion"/>
  <conditionalFormatting sqref="C17">
    <cfRule type="cellIs" dxfId="5" priority="1" stopIfTrue="1" operator="greaterThan">
      <formula>$B$20*0.1</formula>
    </cfRule>
  </conditionalFormatting>
  <conditionalFormatting sqref="D17">
    <cfRule type="cellIs" dxfId="4" priority="2" stopIfTrue="1" operator="greaterThan">
      <formula>$C$20*0.1</formula>
    </cfRule>
  </conditionalFormatting>
  <conditionalFormatting sqref="E17">
    <cfRule type="cellIs" dxfId="3" priority="3" stopIfTrue="1" operator="greaterThan">
      <formula>$D$20*0.1</formula>
    </cfRule>
  </conditionalFormatting>
  <conditionalFormatting sqref="C42">
    <cfRule type="cellIs" dxfId="2" priority="4" stopIfTrue="1" operator="greaterThan">
      <formula>$C$44*0.1</formula>
    </cfRule>
  </conditionalFormatting>
  <conditionalFormatting sqref="D42">
    <cfRule type="cellIs" dxfId="1" priority="5" stopIfTrue="1" operator="greaterThan">
      <formula>$D$44*0.1</formula>
    </cfRule>
  </conditionalFormatting>
  <conditionalFormatting sqref="E42">
    <cfRule type="cellIs" dxfId="0" priority="6" stopIfTrue="1" operator="greaterThan">
      <formula>$E$44*0.1</formula>
    </cfRule>
  </conditionalFormatting>
  <pageMargins left="0.5" right="0.5" top="0.75" bottom="0.6" header="0.3" footer="0.3"/>
  <pageSetup orientation="portrait" blackAndWhite="1" r:id="rId1"/>
  <headerFooter alignWithMargins="0">
    <oddHeader xml:space="preserve">&amp;RState of Kansas
Recreation Commission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Instructions</vt:lpstr>
      <vt:lpstr>Input</vt:lpstr>
      <vt:lpstr>InputMill</vt:lpstr>
      <vt:lpstr>InputBudSum</vt:lpstr>
      <vt:lpstr>cert</vt:lpstr>
      <vt:lpstr>lease</vt:lpstr>
      <vt:lpstr>general</vt:lpstr>
      <vt:lpstr>fund2</vt:lpstr>
      <vt:lpstr>fund3</vt:lpstr>
      <vt:lpstr>summary</vt:lpstr>
      <vt:lpstr>legend</vt:lpstr>
      <vt:lpstr>fund2!Print_Area</vt:lpstr>
      <vt:lpstr>fund3!Print_Area</vt:lpstr>
      <vt:lpstr>general!Print_Area</vt:lpstr>
      <vt:lpstr>lease!Print_Area</vt:lpstr>
      <vt:lpstr>summary!Print_Area</vt:lpstr>
    </vt:vector>
  </TitlesOfParts>
  <Company>State of Kansas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Administration</dc:creator>
  <cp:lastModifiedBy> </cp:lastModifiedBy>
  <cp:lastPrinted>2012-07-18T18:08:24Z</cp:lastPrinted>
  <dcterms:created xsi:type="dcterms:W3CDTF">1998-08-24T12:54:23Z</dcterms:created>
  <dcterms:modified xsi:type="dcterms:W3CDTF">2012-07-18T18:11:43Z</dcterms:modified>
</cp:coreProperties>
</file>