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45" windowWidth="6015" windowHeight="6225" tabRatio="601" firstSheet="19" activeTab="29"/>
  </bookViews>
  <sheets>
    <sheet name="F108" sheetId="32" r:id="rId1"/>
    <sheet name="F112-1" sheetId="54" r:id="rId2"/>
    <sheet name="F112-2" sheetId="64" r:id="rId3"/>
    <sheet name="F263" sheetId="53" r:id="rId4"/>
    <sheet name="Debt-1" sheetId="56" r:id="rId5"/>
    <sheet name="Debt-2" sheetId="55" r:id="rId6"/>
    <sheet name="Gen-1" sheetId="15" r:id="rId7"/>
    <sheet name="Gen-2" sheetId="14" r:id="rId8"/>
    <sheet name="PTE-1" sheetId="13" r:id="rId9"/>
    <sheet name="PTE-2" sheetId="12" r:id="rId10"/>
    <sheet name="ABE-1" sheetId="40" r:id="rId11"/>
    <sheet name="ABE-2" sheetId="41" r:id="rId12"/>
    <sheet name="AdSupp-1" sheetId="42" r:id="rId13"/>
    <sheet name="AdSupp-2" sheetId="43" r:id="rId14"/>
    <sheet name="MotorCyc-1" sheetId="44" r:id="rId15"/>
    <sheet name="MotorCyc-2" sheetId="45" r:id="rId16"/>
    <sheet name="Truck-1" sheetId="46" r:id="rId17"/>
    <sheet name="Truck-2" sheetId="47" r:id="rId18"/>
    <sheet name="Auxillary" sheetId="48" r:id="rId19"/>
    <sheet name="Cap Out-1" sheetId="50" r:id="rId20"/>
    <sheet name="Cap Out-2" sheetId="63" r:id="rId21"/>
    <sheet name="B &amp; I - 1" sheetId="61" r:id="rId22"/>
    <sheet name="B &amp; I - 2" sheetId="62" r:id="rId23"/>
    <sheet name="Special Assess-1" sheetId="60" r:id="rId24"/>
    <sheet name="Special Assess-2" sheetId="66" r:id="rId25"/>
    <sheet name="No-Fund Warrant-1" sheetId="59" r:id="rId26"/>
    <sheet name="No-Fund Warrant-2" sheetId="67" r:id="rId27"/>
    <sheet name="Rev Bds" sheetId="58" r:id="rId28"/>
    <sheet name="Notice" sheetId="24" r:id="rId29"/>
    <sheet name="Certificate" sheetId="51" r:id="rId30"/>
    <sheet name="Amend" sheetId="39" r:id="rId31"/>
  </sheets>
  <definedNames>
    <definedName name="_xlnm.Print_Area" localSheetId="11">'ABE-2'!$A$1:$E$54</definedName>
    <definedName name="_xlnm.Print_Area" localSheetId="12">'AdSupp-1'!$A$1:$E$48</definedName>
    <definedName name="_xlnm.Print_Area" localSheetId="13">'AdSupp-2'!$A$1:$E$54</definedName>
    <definedName name="_xlnm.Print_Area" localSheetId="30">Amend!$A$1:$E$48</definedName>
    <definedName name="_xlnm.Print_Area" localSheetId="18">Auxillary!$A$1:$J$37</definedName>
    <definedName name="_xlnm.Print_Area" localSheetId="21">'B &amp; I - 1'!$A$1:$E$54</definedName>
    <definedName name="_xlnm.Print_Area" localSheetId="22">'B &amp; I - 2'!$A$1:$E$54</definedName>
    <definedName name="_xlnm.Print_Area" localSheetId="19">'Cap Out-1'!$A$1:$E$56</definedName>
    <definedName name="_xlnm.Print_Area" localSheetId="20">'Cap Out-2'!$A$1:$E$54</definedName>
    <definedName name="_xlnm.Print_Area" localSheetId="29">Certificate!$A$1:$F$44</definedName>
    <definedName name="_xlnm.Print_Area" localSheetId="4">'Debt-1'!$A$1:$K$33</definedName>
    <definedName name="_xlnm.Print_Area" localSheetId="5">'Debt-2'!$A$1:$J$32</definedName>
    <definedName name="_xlnm.Print_Area" localSheetId="0">'F108'!$A$1:$G$13</definedName>
    <definedName name="_xlnm.Print_Area" localSheetId="3">'F263'!$A$1:$N$43</definedName>
    <definedName name="_xlnm.Print_Area" localSheetId="14">'MotorCyc-1'!$A$1:$E$48</definedName>
    <definedName name="_xlnm.Print_Area" localSheetId="15">'MotorCyc-2'!$A$1:$E$54</definedName>
    <definedName name="_xlnm.Print_Area" localSheetId="25">'No-Fund Warrant-1'!$A$1:$E$54</definedName>
    <definedName name="_xlnm.Print_Area" localSheetId="26">'No-Fund Warrant-2'!$A$1:$E$51</definedName>
    <definedName name="_xlnm.Print_Area" localSheetId="28">Notice!$A$1:$H$51</definedName>
    <definedName name="_xlnm.Print_Area" localSheetId="27">'Rev Bds'!$A$1:$E$50</definedName>
    <definedName name="_xlnm.Print_Area" localSheetId="23">'Special Assess-1'!$A$1:$E$54</definedName>
    <definedName name="_xlnm.Print_Area" localSheetId="24">'Special Assess-2'!$A$1:$E$54</definedName>
    <definedName name="_xlnm.Print_Area" localSheetId="16">'Truck-1'!$A$1:$E$45</definedName>
    <definedName name="_xlnm.Print_Area" localSheetId="17">'Truck-2'!$A$1:$E$54</definedName>
  </definedNames>
  <calcPr calcId="145621"/>
</workbook>
</file>

<file path=xl/calcChain.xml><?xml version="1.0" encoding="utf-8"?>
<calcChain xmlns="http://schemas.openxmlformats.org/spreadsheetml/2006/main">
  <c r="C30" i="48" l="1"/>
  <c r="C12" i="58"/>
  <c r="C12" i="48"/>
  <c r="C12" i="40"/>
  <c r="C14" i="61"/>
  <c r="C14" i="50"/>
  <c r="C14" i="48"/>
  <c r="C14" i="42"/>
  <c r="C16" i="62"/>
  <c r="C20" i="62" s="1"/>
  <c r="C16" i="63"/>
  <c r="C16" i="40"/>
  <c r="C17" i="13"/>
  <c r="C17" i="15"/>
  <c r="C20" i="63"/>
  <c r="C23" i="61"/>
  <c r="C23" i="50"/>
  <c r="C24" i="13"/>
  <c r="C24" i="15"/>
  <c r="E39" i="13"/>
  <c r="E15" i="14"/>
  <c r="E34" i="24" l="1"/>
  <c r="C34" i="24"/>
  <c r="D23" i="15"/>
  <c r="E19" i="48" l="1"/>
  <c r="E30" i="48"/>
  <c r="E14" i="48"/>
  <c r="E10" i="48"/>
  <c r="D30" i="48"/>
  <c r="D19" i="48"/>
  <c r="D14" i="48"/>
  <c r="D10" i="48"/>
  <c r="D13" i="48"/>
  <c r="D21" i="48"/>
  <c r="C22" i="48"/>
  <c r="C21" i="48"/>
  <c r="C18" i="48"/>
  <c r="C13" i="48"/>
  <c r="C10" i="48"/>
  <c r="C16" i="48" s="1"/>
  <c r="C8" i="48"/>
  <c r="F36" i="24"/>
  <c r="C25" i="58"/>
  <c r="C27" i="48" l="1"/>
  <c r="C28" i="15"/>
  <c r="C21" i="14"/>
  <c r="C23" i="14" s="1"/>
  <c r="D11" i="15" l="1"/>
  <c r="E11" i="56" l="1"/>
  <c r="H11" i="55" l="1"/>
  <c r="G13" i="32" l="1"/>
  <c r="E19" i="13" s="1"/>
  <c r="A7" i="12"/>
  <c r="E14" i="50" l="1"/>
  <c r="D14" i="50"/>
  <c r="D34" i="44"/>
  <c r="A2" i="64"/>
  <c r="E3" i="40"/>
  <c r="E6" i="40"/>
  <c r="D6" i="40"/>
  <c r="C6" i="40"/>
  <c r="E5" i="40"/>
  <c r="D5" i="40"/>
  <c r="C5" i="40"/>
  <c r="E4" i="40"/>
  <c r="D4" i="40"/>
  <c r="C4" i="40"/>
  <c r="D25" i="40"/>
  <c r="D31" i="40" s="1"/>
  <c r="D39" i="40" s="1"/>
  <c r="C22" i="40"/>
  <c r="C37" i="40"/>
  <c r="C31" i="40"/>
  <c r="D12" i="40"/>
  <c r="D16" i="40"/>
  <c r="D22" i="40"/>
  <c r="D37" i="40"/>
  <c r="E18" i="40"/>
  <c r="E22" i="40" s="1"/>
  <c r="E37" i="40"/>
  <c r="E16" i="40"/>
  <c r="E12" i="40"/>
  <c r="D19" i="53"/>
  <c r="D15" i="53"/>
  <c r="D17" i="53"/>
  <c r="D21" i="53"/>
  <c r="D23" i="53"/>
  <c r="D25" i="53"/>
  <c r="D27" i="53"/>
  <c r="D29" i="53"/>
  <c r="H35" i="53"/>
  <c r="J35" i="53"/>
  <c r="L35" i="53"/>
  <c r="B18" i="54"/>
  <c r="G18" i="54" s="1"/>
  <c r="C18" i="41"/>
  <c r="C22" i="41"/>
  <c r="C24" i="41" s="1"/>
  <c r="B23" i="24" s="1"/>
  <c r="D18" i="41"/>
  <c r="D24" i="41" s="1"/>
  <c r="D23" i="24" s="1"/>
  <c r="D22" i="41"/>
  <c r="E3" i="41"/>
  <c r="E6" i="41"/>
  <c r="D6" i="41"/>
  <c r="C6" i="41"/>
  <c r="E5" i="41"/>
  <c r="D5" i="41"/>
  <c r="C5" i="41"/>
  <c r="E4" i="41"/>
  <c r="D4" i="41"/>
  <c r="C4" i="41"/>
  <c r="E18" i="41"/>
  <c r="E22" i="41"/>
  <c r="E24" i="41"/>
  <c r="E36" i="41" s="1"/>
  <c r="C40" i="41"/>
  <c r="E3" i="42"/>
  <c r="E7" i="42"/>
  <c r="D7" i="42"/>
  <c r="C7" i="42"/>
  <c r="E6" i="42"/>
  <c r="D6" i="42"/>
  <c r="C6" i="42"/>
  <c r="E5" i="42"/>
  <c r="D5" i="42"/>
  <c r="C5" i="42"/>
  <c r="D14" i="42"/>
  <c r="E14" i="42"/>
  <c r="E33" i="42" s="1"/>
  <c r="E18" i="42"/>
  <c r="E22" i="42"/>
  <c r="E25" i="42"/>
  <c r="E31" i="42"/>
  <c r="D18" i="42"/>
  <c r="D33" i="42" s="1"/>
  <c r="D22" i="42"/>
  <c r="D25" i="42"/>
  <c r="D31" i="42"/>
  <c r="C18" i="42"/>
  <c r="C22" i="42"/>
  <c r="C25" i="42"/>
  <c r="C31" i="42"/>
  <c r="C21" i="43"/>
  <c r="C28" i="43" s="1"/>
  <c r="B24" i="24" s="1"/>
  <c r="C26" i="43"/>
  <c r="D21" i="43"/>
  <c r="D26" i="43"/>
  <c r="D28" i="43"/>
  <c r="D24" i="24"/>
  <c r="E3" i="43"/>
  <c r="E7" i="43"/>
  <c r="D7" i="43"/>
  <c r="C7" i="43"/>
  <c r="E6" i="43"/>
  <c r="D6" i="43"/>
  <c r="C6" i="43"/>
  <c r="E5" i="43"/>
  <c r="D5" i="43"/>
  <c r="C5" i="43"/>
  <c r="E21" i="43"/>
  <c r="E28" i="43" s="1"/>
  <c r="F24" i="24" s="1"/>
  <c r="D17" i="51" s="1"/>
  <c r="E26" i="43"/>
  <c r="J6" i="48"/>
  <c r="J5" i="48"/>
  <c r="J4" i="48"/>
  <c r="D6" i="48"/>
  <c r="C6" i="48"/>
  <c r="D5" i="48"/>
  <c r="C5" i="48"/>
  <c r="D4" i="48"/>
  <c r="C4" i="48"/>
  <c r="A3" i="48"/>
  <c r="C31" i="48"/>
  <c r="C33" i="48"/>
  <c r="C35" i="48"/>
  <c r="D8" i="48" s="1"/>
  <c r="D16" i="48"/>
  <c r="D27" i="48"/>
  <c r="D31" i="48"/>
  <c r="D33" i="48"/>
  <c r="E16" i="48"/>
  <c r="F16" i="48"/>
  <c r="G16" i="48"/>
  <c r="H16" i="48"/>
  <c r="I16" i="48"/>
  <c r="I35" i="48" s="1"/>
  <c r="J16" i="48"/>
  <c r="E27" i="48"/>
  <c r="J27" i="48" s="1"/>
  <c r="E31" i="48"/>
  <c r="E33" i="48"/>
  <c r="F27" i="48"/>
  <c r="F31" i="48"/>
  <c r="F33" i="48"/>
  <c r="F35" i="48" s="1"/>
  <c r="G27" i="48"/>
  <c r="G33" i="48" s="1"/>
  <c r="G35" i="48" s="1"/>
  <c r="G31" i="48"/>
  <c r="J31" i="48" s="1"/>
  <c r="H27" i="48"/>
  <c r="H33" i="48" s="1"/>
  <c r="H35" i="48" s="1"/>
  <c r="H31" i="48"/>
  <c r="I27" i="48"/>
  <c r="I31" i="48"/>
  <c r="I33" i="48"/>
  <c r="J30" i="48"/>
  <c r="J29" i="48"/>
  <c r="J26" i="48"/>
  <c r="J25" i="48"/>
  <c r="J24" i="48"/>
  <c r="J23" i="48"/>
  <c r="J22" i="48"/>
  <c r="J21" i="48"/>
  <c r="J20" i="48"/>
  <c r="J19" i="48"/>
  <c r="J18" i="48"/>
  <c r="J14" i="48"/>
  <c r="J13" i="48"/>
  <c r="J12" i="48"/>
  <c r="J11" i="48"/>
  <c r="J10" i="48"/>
  <c r="E3" i="61"/>
  <c r="E7" i="61"/>
  <c r="D7" i="61"/>
  <c r="C7" i="61"/>
  <c r="E6" i="61"/>
  <c r="D6" i="61"/>
  <c r="C6" i="61"/>
  <c r="E5" i="61"/>
  <c r="D5" i="61"/>
  <c r="C5" i="61"/>
  <c r="D17" i="61"/>
  <c r="D23" i="61" s="1"/>
  <c r="E12" i="61"/>
  <c r="E14" i="61" s="1"/>
  <c r="E29" i="61"/>
  <c r="D14" i="61"/>
  <c r="D29" i="61"/>
  <c r="C29" i="61"/>
  <c r="C31" i="61"/>
  <c r="C33" i="61" s="1"/>
  <c r="C8" i="62" s="1"/>
  <c r="C22" i="62" s="1"/>
  <c r="D8" i="61" s="1"/>
  <c r="B15" i="64"/>
  <c r="E15" i="64" s="1"/>
  <c r="B30" i="24"/>
  <c r="D16" i="62"/>
  <c r="D20" i="62"/>
  <c r="D30" i="24"/>
  <c r="E16" i="62"/>
  <c r="E20" i="62"/>
  <c r="E31" i="62"/>
  <c r="E3" i="62"/>
  <c r="E7" i="62"/>
  <c r="D7" i="62"/>
  <c r="C7" i="62"/>
  <c r="E6" i="62"/>
  <c r="D6" i="62"/>
  <c r="C6" i="62"/>
  <c r="E5" i="62"/>
  <c r="D5" i="62"/>
  <c r="C5" i="62"/>
  <c r="C35" i="62"/>
  <c r="E3" i="50"/>
  <c r="E7" i="50"/>
  <c r="D7" i="50"/>
  <c r="C7" i="50"/>
  <c r="E6" i="50"/>
  <c r="D6" i="50"/>
  <c r="C6" i="50"/>
  <c r="E5" i="50"/>
  <c r="D5" i="50"/>
  <c r="C5" i="50"/>
  <c r="D22" i="50"/>
  <c r="D28" i="50" s="1"/>
  <c r="E16" i="50"/>
  <c r="E19" i="50" s="1"/>
  <c r="E35" i="50"/>
  <c r="D19" i="50"/>
  <c r="D35" i="50"/>
  <c r="C35" i="50"/>
  <c r="C28" i="50"/>
  <c r="C19" i="50"/>
  <c r="B29" i="24"/>
  <c r="D16" i="63"/>
  <c r="D20" i="63"/>
  <c r="D29" i="24"/>
  <c r="E16" i="63"/>
  <c r="E20" i="63" s="1"/>
  <c r="E31" i="63" s="1"/>
  <c r="E7" i="63"/>
  <c r="D7" i="63"/>
  <c r="C7" i="63"/>
  <c r="E3" i="63"/>
  <c r="E6" i="63"/>
  <c r="D6" i="63"/>
  <c r="C6" i="63"/>
  <c r="E5" i="63"/>
  <c r="D5" i="63"/>
  <c r="C5" i="63"/>
  <c r="C35" i="63"/>
  <c r="D5" i="51"/>
  <c r="C3" i="51"/>
  <c r="E28" i="58"/>
  <c r="E30" i="58" s="1"/>
  <c r="F33" i="24" s="1"/>
  <c r="D27" i="51" s="1"/>
  <c r="E13" i="67"/>
  <c r="E17" i="67" s="1"/>
  <c r="E16" i="66"/>
  <c r="E20" i="66"/>
  <c r="F30" i="24"/>
  <c r="D24" i="51" s="1"/>
  <c r="E21" i="12"/>
  <c r="E25" i="12"/>
  <c r="E27" i="12"/>
  <c r="F22" i="24"/>
  <c r="D15" i="51" s="1"/>
  <c r="E21" i="45"/>
  <c r="E28" i="45" s="1"/>
  <c r="F25" i="24" s="1"/>
  <c r="D18" i="51" s="1"/>
  <c r="E26" i="45"/>
  <c r="E21" i="47"/>
  <c r="E26" i="47"/>
  <c r="E28" i="47"/>
  <c r="F26" i="24"/>
  <c r="D19" i="51" s="1"/>
  <c r="E20" i="14"/>
  <c r="E23" i="14" s="1"/>
  <c r="E18" i="14"/>
  <c r="C29" i="59"/>
  <c r="C23" i="59"/>
  <c r="C31" i="59" s="1"/>
  <c r="C33" i="59" s="1"/>
  <c r="C8" i="67" s="1"/>
  <c r="C19" i="67" s="1"/>
  <c r="D8" i="59" s="1"/>
  <c r="C14" i="59"/>
  <c r="C13" i="67"/>
  <c r="C17" i="67" s="1"/>
  <c r="B32" i="24" s="1"/>
  <c r="D14" i="59"/>
  <c r="D17" i="59"/>
  <c r="D23" i="59" s="1"/>
  <c r="D29" i="59"/>
  <c r="D13" i="67"/>
  <c r="D17" i="67" s="1"/>
  <c r="D32" i="24" s="1"/>
  <c r="E12" i="59"/>
  <c r="E14" i="59"/>
  <c r="E29" i="59"/>
  <c r="C32" i="67"/>
  <c r="C8" i="15"/>
  <c r="C13" i="15"/>
  <c r="C33" i="15"/>
  <c r="C39" i="15"/>
  <c r="C18" i="14"/>
  <c r="C25" i="14"/>
  <c r="D13" i="15"/>
  <c r="D17" i="15"/>
  <c r="D24" i="15"/>
  <c r="D27" i="15"/>
  <c r="D33" i="15" s="1"/>
  <c r="D39" i="15"/>
  <c r="D23" i="14"/>
  <c r="D18" i="14"/>
  <c r="D25" i="14"/>
  <c r="C18" i="54"/>
  <c r="C22" i="54" s="1"/>
  <c r="C25" i="54" s="1"/>
  <c r="E26" i="15" s="1"/>
  <c r="E17" i="15"/>
  <c r="E13" i="32"/>
  <c r="E19" i="15" s="1"/>
  <c r="E20" i="15"/>
  <c r="E39" i="15"/>
  <c r="E39" i="14"/>
  <c r="C41" i="14"/>
  <c r="C29" i="60"/>
  <c r="C31" i="60"/>
  <c r="C33" i="60"/>
  <c r="C8" i="66" s="1"/>
  <c r="C22" i="66" s="1"/>
  <c r="D8" i="60" s="1"/>
  <c r="C23" i="60"/>
  <c r="C14" i="60"/>
  <c r="C16" i="66"/>
  <c r="C20" i="66"/>
  <c r="B31" i="24"/>
  <c r="D14" i="60"/>
  <c r="D17" i="60"/>
  <c r="D23" i="60" s="1"/>
  <c r="D31" i="60" s="1"/>
  <c r="D29" i="60"/>
  <c r="D16" i="66"/>
  <c r="D20" i="66"/>
  <c r="D31" i="24" s="1"/>
  <c r="E12" i="60"/>
  <c r="E14" i="60" s="1"/>
  <c r="E29" i="60"/>
  <c r="C35" i="66"/>
  <c r="J10" i="55"/>
  <c r="I10" i="55"/>
  <c r="H10" i="55"/>
  <c r="A3" i="55"/>
  <c r="G3" i="54"/>
  <c r="G2" i="54"/>
  <c r="E18" i="54"/>
  <c r="E29" i="54" s="1"/>
  <c r="E32" i="54" s="1"/>
  <c r="E30" i="13" s="1"/>
  <c r="A7" i="64"/>
  <c r="F33" i="64"/>
  <c r="A29" i="64"/>
  <c r="A28" i="64"/>
  <c r="A26" i="64"/>
  <c r="A25" i="64"/>
  <c r="A24" i="64"/>
  <c r="A22" i="64"/>
  <c r="A21" i="64"/>
  <c r="A19" i="64"/>
  <c r="A17" i="64"/>
  <c r="A15" i="64"/>
  <c r="A13" i="64"/>
  <c r="A11" i="64"/>
  <c r="G3" i="64"/>
  <c r="G2" i="64"/>
  <c r="J2" i="53"/>
  <c r="J1" i="53"/>
  <c r="N35" i="53"/>
  <c r="E3" i="14"/>
  <c r="E6" i="14"/>
  <c r="E5" i="14"/>
  <c r="E4" i="14"/>
  <c r="D6" i="14"/>
  <c r="D5" i="14"/>
  <c r="D4" i="14"/>
  <c r="C6" i="14"/>
  <c r="C5" i="14"/>
  <c r="C4" i="14"/>
  <c r="E3" i="44"/>
  <c r="E7" i="44"/>
  <c r="D7" i="44"/>
  <c r="C7" i="44"/>
  <c r="E6" i="44"/>
  <c r="D6" i="44"/>
  <c r="C6" i="44"/>
  <c r="E5" i="44"/>
  <c r="D5" i="44"/>
  <c r="C5" i="44"/>
  <c r="E14" i="44"/>
  <c r="E18" i="44"/>
  <c r="E34" i="44" s="1"/>
  <c r="E23" i="44"/>
  <c r="E26" i="44"/>
  <c r="E32" i="44"/>
  <c r="D14" i="44"/>
  <c r="D18" i="44"/>
  <c r="D23" i="44"/>
  <c r="D26" i="44"/>
  <c r="D32" i="44"/>
  <c r="C14" i="44"/>
  <c r="C18" i="44"/>
  <c r="C34" i="44" s="1"/>
  <c r="C23" i="44"/>
  <c r="C26" i="44"/>
  <c r="C32" i="44"/>
  <c r="C21" i="45"/>
  <c r="C26" i="45"/>
  <c r="C28" i="45"/>
  <c r="B25" i="24" s="1"/>
  <c r="C30" i="45"/>
  <c r="D8" i="44"/>
  <c r="D21" i="45"/>
  <c r="D26" i="45"/>
  <c r="D28" i="45"/>
  <c r="D30" i="45" s="1"/>
  <c r="E8" i="44" s="1"/>
  <c r="E3" i="45"/>
  <c r="E7" i="45"/>
  <c r="D7" i="45"/>
  <c r="C7" i="45"/>
  <c r="E6" i="45"/>
  <c r="D6" i="45"/>
  <c r="C6" i="45"/>
  <c r="E5" i="45"/>
  <c r="D5" i="45"/>
  <c r="C5" i="45"/>
  <c r="E3" i="59"/>
  <c r="E7" i="59"/>
  <c r="D7" i="59"/>
  <c r="C7" i="59"/>
  <c r="E6" i="59"/>
  <c r="D6" i="59"/>
  <c r="C6" i="59"/>
  <c r="E5" i="59"/>
  <c r="D5" i="59"/>
  <c r="C5" i="59"/>
  <c r="E3" i="67"/>
  <c r="E7" i="67"/>
  <c r="D7" i="67"/>
  <c r="C7" i="67"/>
  <c r="E6" i="67"/>
  <c r="D6" i="67"/>
  <c r="C6" i="67"/>
  <c r="E5" i="67"/>
  <c r="D5" i="67"/>
  <c r="C5" i="67"/>
  <c r="B35" i="24"/>
  <c r="D35" i="24"/>
  <c r="F45" i="24"/>
  <c r="D45" i="24"/>
  <c r="B45" i="24"/>
  <c r="B27" i="24"/>
  <c r="D25" i="24"/>
  <c r="D21" i="24"/>
  <c r="B21" i="24"/>
  <c r="D38" i="24"/>
  <c r="F38" i="24" s="1"/>
  <c r="D21" i="12"/>
  <c r="D27" i="12" s="1"/>
  <c r="D22" i="24" s="1"/>
  <c r="D25" i="12"/>
  <c r="C21" i="12"/>
  <c r="C25" i="12"/>
  <c r="C27" i="12" s="1"/>
  <c r="B22" i="24"/>
  <c r="D21" i="47"/>
  <c r="D26" i="47"/>
  <c r="D28" i="47"/>
  <c r="D26" i="24" s="1"/>
  <c r="C21" i="47"/>
  <c r="C26" i="47"/>
  <c r="C28" i="47"/>
  <c r="B26" i="24"/>
  <c r="D28" i="58"/>
  <c r="D30" i="58" s="1"/>
  <c r="D33" i="24" s="1"/>
  <c r="C28" i="58"/>
  <c r="C30" i="58" s="1"/>
  <c r="B33" i="24" s="1"/>
  <c r="E3" i="58"/>
  <c r="E7" i="58"/>
  <c r="D7" i="58"/>
  <c r="C7" i="58"/>
  <c r="E6" i="58"/>
  <c r="D6" i="58"/>
  <c r="C6" i="58"/>
  <c r="E5" i="58"/>
  <c r="D5" i="58"/>
  <c r="C5" i="58"/>
  <c r="C18" i="58"/>
  <c r="C20" i="58" s="1"/>
  <c r="D12" i="58"/>
  <c r="D20" i="58" s="1"/>
  <c r="D18" i="58"/>
  <c r="E12" i="58"/>
  <c r="E18" i="58"/>
  <c r="E3" i="60"/>
  <c r="E7" i="60"/>
  <c r="D7" i="60"/>
  <c r="C7" i="60"/>
  <c r="E6" i="60"/>
  <c r="D6" i="60"/>
  <c r="C6" i="60"/>
  <c r="E5" i="60"/>
  <c r="D5" i="60"/>
  <c r="C5" i="60"/>
  <c r="E3" i="66"/>
  <c r="E7" i="66"/>
  <c r="D7" i="66"/>
  <c r="C7" i="66"/>
  <c r="E6" i="66"/>
  <c r="D6" i="66"/>
  <c r="C6" i="66"/>
  <c r="E5" i="66"/>
  <c r="D5" i="66"/>
  <c r="C5" i="66"/>
  <c r="E32" i="46"/>
  <c r="D32" i="46"/>
  <c r="C32" i="46"/>
  <c r="E3" i="46"/>
  <c r="E7" i="46"/>
  <c r="D7" i="46"/>
  <c r="C7" i="46"/>
  <c r="E6" i="46"/>
  <c r="D6" i="46"/>
  <c r="C6" i="46"/>
  <c r="E5" i="46"/>
  <c r="D5" i="46"/>
  <c r="C5" i="46"/>
  <c r="E13" i="46"/>
  <c r="E34" i="46" s="1"/>
  <c r="E17" i="46"/>
  <c r="E22" i="46"/>
  <c r="E25" i="46"/>
  <c r="D13" i="46"/>
  <c r="D34" i="46" s="1"/>
  <c r="D17" i="46"/>
  <c r="D22" i="46"/>
  <c r="D25" i="46"/>
  <c r="C13" i="46"/>
  <c r="C34" i="46" s="1"/>
  <c r="C17" i="46"/>
  <c r="C22" i="46"/>
  <c r="C25" i="46"/>
  <c r="E3" i="47"/>
  <c r="E7" i="47"/>
  <c r="D7" i="47"/>
  <c r="C7" i="47"/>
  <c r="E6" i="47"/>
  <c r="D6" i="47"/>
  <c r="C6" i="47"/>
  <c r="E5" i="47"/>
  <c r="D5" i="47"/>
  <c r="C5" i="47"/>
  <c r="C8" i="13"/>
  <c r="E2" i="13"/>
  <c r="E5" i="13"/>
  <c r="D5" i="13"/>
  <c r="C5" i="13"/>
  <c r="E4" i="13"/>
  <c r="D4" i="13"/>
  <c r="C4" i="13"/>
  <c r="E3" i="13"/>
  <c r="D3" i="13"/>
  <c r="C3" i="13"/>
  <c r="D27" i="13"/>
  <c r="D33" i="13" s="1"/>
  <c r="E20" i="13"/>
  <c r="E24" i="13" s="1"/>
  <c r="E13" i="13"/>
  <c r="D24" i="13"/>
  <c r="C13" i="13"/>
  <c r="C33" i="13"/>
  <c r="C40" i="13"/>
  <c r="D13" i="13"/>
  <c r="D17" i="13"/>
  <c r="D40" i="13"/>
  <c r="E17" i="13"/>
  <c r="E40" i="13"/>
  <c r="E3" i="12"/>
  <c r="E7" i="12"/>
  <c r="D7" i="12"/>
  <c r="C7" i="12"/>
  <c r="E6" i="12"/>
  <c r="D6" i="12"/>
  <c r="C6" i="12"/>
  <c r="E5" i="12"/>
  <c r="D5" i="12"/>
  <c r="C5" i="12"/>
  <c r="F31" i="24"/>
  <c r="D25" i="51" s="1"/>
  <c r="E31" i="66"/>
  <c r="E33" i="66" s="1"/>
  <c r="E32" i="62"/>
  <c r="E33" i="62"/>
  <c r="E35" i="48"/>
  <c r="E13" i="15"/>
  <c r="E32" i="66"/>
  <c r="E37" i="41" l="1"/>
  <c r="E38" i="41"/>
  <c r="J33" i="48"/>
  <c r="F27" i="24" s="1"/>
  <c r="D20" i="51" s="1"/>
  <c r="D35" i="48"/>
  <c r="J8" i="48" s="1"/>
  <c r="F23" i="24"/>
  <c r="D16" i="51" s="1"/>
  <c r="D31" i="61"/>
  <c r="E20" i="58"/>
  <c r="D31" i="59"/>
  <c r="D27" i="24"/>
  <c r="D34" i="24" s="1"/>
  <c r="C33" i="42"/>
  <c r="C35" i="42" s="1"/>
  <c r="C8" i="43" s="1"/>
  <c r="C39" i="40"/>
  <c r="C40" i="40" s="1"/>
  <c r="C7" i="41" s="1"/>
  <c r="C26" i="41" s="1"/>
  <c r="D7" i="40" s="1"/>
  <c r="D40" i="40" s="1"/>
  <c r="D7" i="41" s="1"/>
  <c r="D26" i="41" s="1"/>
  <c r="E7" i="40" s="1"/>
  <c r="E29" i="41" s="1"/>
  <c r="E25" i="14"/>
  <c r="C41" i="15"/>
  <c r="D41" i="15"/>
  <c r="C29" i="54"/>
  <c r="C32" i="54" s="1"/>
  <c r="E30" i="15" s="1"/>
  <c r="G15" i="64"/>
  <c r="I15" i="64"/>
  <c r="C42" i="13"/>
  <c r="C43" i="13" s="1"/>
  <c r="C8" i="12" s="1"/>
  <c r="C29" i="12" s="1"/>
  <c r="D6" i="13" s="1"/>
  <c r="D42" i="13"/>
  <c r="C37" i="50"/>
  <c r="C15" i="64"/>
  <c r="C19" i="64" s="1"/>
  <c r="C22" i="64" s="1"/>
  <c r="E21" i="50" s="1"/>
  <c r="E25" i="63" s="1"/>
  <c r="C21" i="58"/>
  <c r="C32" i="58" s="1"/>
  <c r="D8" i="58" s="1"/>
  <c r="D21" i="58" s="1"/>
  <c r="D32" i="58" s="1"/>
  <c r="E8" i="58" s="1"/>
  <c r="E21" i="58" s="1"/>
  <c r="E32" i="58" s="1"/>
  <c r="B34" i="24"/>
  <c r="E28" i="67"/>
  <c r="F32" i="24"/>
  <c r="D26" i="51" s="1"/>
  <c r="E32" i="63"/>
  <c r="E33" i="63" s="1"/>
  <c r="F29" i="24"/>
  <c r="D23" i="51" s="1"/>
  <c r="D28" i="51" s="1"/>
  <c r="D37" i="50"/>
  <c r="C39" i="50"/>
  <c r="C8" i="63" s="1"/>
  <c r="C22" i="63" s="1"/>
  <c r="D8" i="50" s="1"/>
  <c r="C35" i="46"/>
  <c r="C8" i="47" s="1"/>
  <c r="C30" i="47" s="1"/>
  <c r="D8" i="46" s="1"/>
  <c r="D35" i="46" s="1"/>
  <c r="D8" i="47" s="1"/>
  <c r="D30" i="47" s="1"/>
  <c r="E8" i="46" s="1"/>
  <c r="E35" i="46" s="1"/>
  <c r="E8" i="47" s="1"/>
  <c r="E36" i="44"/>
  <c r="C36" i="44"/>
  <c r="D36" i="44"/>
  <c r="C42" i="15"/>
  <c r="C7" i="14" s="1"/>
  <c r="C26" i="14" s="1"/>
  <c r="D6" i="15" s="1"/>
  <c r="D8" i="15" s="1"/>
  <c r="E24" i="15"/>
  <c r="D35" i="53"/>
  <c r="F17" i="53" s="1"/>
  <c r="J17" i="53" s="1"/>
  <c r="G22" i="54"/>
  <c r="G25" i="54" s="1"/>
  <c r="E24" i="40" s="1"/>
  <c r="E30" i="41" s="1"/>
  <c r="G29" i="54"/>
  <c r="G32" i="54" s="1"/>
  <c r="E28" i="40" s="1"/>
  <c r="D33" i="61"/>
  <c r="D8" i="62" s="1"/>
  <c r="D22" i="62" s="1"/>
  <c r="E8" i="61" s="1"/>
  <c r="E24" i="62" s="1"/>
  <c r="E35" i="14"/>
  <c r="E36" i="14" s="1"/>
  <c r="F21" i="24"/>
  <c r="E19" i="64"/>
  <c r="E22" i="64" s="1"/>
  <c r="E16" i="61" s="1"/>
  <c r="E26" i="64"/>
  <c r="E29" i="64" s="1"/>
  <c r="E20" i="61" s="1"/>
  <c r="D33" i="59"/>
  <c r="D8" i="67" s="1"/>
  <c r="D19" i="67" s="1"/>
  <c r="E8" i="59" s="1"/>
  <c r="E30" i="14"/>
  <c r="D33" i="60"/>
  <c r="D8" i="66" s="1"/>
  <c r="D22" i="66" s="1"/>
  <c r="E8" i="60" s="1"/>
  <c r="E22" i="54"/>
  <c r="E25" i="54" s="1"/>
  <c r="E26" i="13" s="1"/>
  <c r="J35" i="48" l="1"/>
  <c r="C30" i="43"/>
  <c r="D8" i="42" s="1"/>
  <c r="D35" i="42" s="1"/>
  <c r="D8" i="43" s="1"/>
  <c r="D30" i="43" s="1"/>
  <c r="E8" i="42" s="1"/>
  <c r="E35" i="42" s="1"/>
  <c r="E8" i="43" s="1"/>
  <c r="D42" i="15"/>
  <c r="D7" i="14" s="1"/>
  <c r="D26" i="14" s="1"/>
  <c r="E6" i="15" s="1"/>
  <c r="E8" i="15" s="1"/>
  <c r="E29" i="14" s="1"/>
  <c r="C26" i="64"/>
  <c r="C29" i="64" s="1"/>
  <c r="E25" i="50" s="1"/>
  <c r="G19" i="64"/>
  <c r="G22" i="64" s="1"/>
  <c r="E16" i="60" s="1"/>
  <c r="E25" i="66" s="1"/>
  <c r="G26" i="64"/>
  <c r="G29" i="64" s="1"/>
  <c r="E20" i="60" s="1"/>
  <c r="I19" i="64"/>
  <c r="I22" i="64" s="1"/>
  <c r="E16" i="59" s="1"/>
  <c r="E22" i="67" s="1"/>
  <c r="I26" i="64"/>
  <c r="I29" i="64" s="1"/>
  <c r="E20" i="59" s="1"/>
  <c r="D43" i="13"/>
  <c r="D8" i="12" s="1"/>
  <c r="D29" i="12" s="1"/>
  <c r="E6" i="13" s="1"/>
  <c r="E8" i="13" s="1"/>
  <c r="D8" i="13"/>
  <c r="D39" i="50"/>
  <c r="D8" i="63" s="1"/>
  <c r="D22" i="63" s="1"/>
  <c r="E8" i="50" s="1"/>
  <c r="E24" i="63" s="1"/>
  <c r="F23" i="53"/>
  <c r="E29" i="67"/>
  <c r="E30" i="67"/>
  <c r="F29" i="53"/>
  <c r="H29" i="53" s="1"/>
  <c r="F31" i="53"/>
  <c r="J31" i="53" s="1"/>
  <c r="F21" i="53"/>
  <c r="L21" i="53" s="1"/>
  <c r="F19" i="53"/>
  <c r="H19" i="53" s="1"/>
  <c r="E26" i="40" s="1"/>
  <c r="F15" i="53"/>
  <c r="L15" i="53" s="1"/>
  <c r="E31" i="15" s="1"/>
  <c r="F27" i="53"/>
  <c r="H27" i="53" s="1"/>
  <c r="F25" i="53"/>
  <c r="H25" i="53" s="1"/>
  <c r="F33" i="53"/>
  <c r="L33" i="53" s="1"/>
  <c r="H23" i="53"/>
  <c r="J23" i="53"/>
  <c r="L23" i="53"/>
  <c r="E26" i="50" s="1"/>
  <c r="H17" i="53"/>
  <c r="L17" i="53"/>
  <c r="E31" i="13" s="1"/>
  <c r="E29" i="13"/>
  <c r="E25" i="62"/>
  <c r="E37" i="14"/>
  <c r="E24" i="66"/>
  <c r="E21" i="67"/>
  <c r="F34" i="24"/>
  <c r="D14" i="51"/>
  <c r="D21" i="51" s="1"/>
  <c r="D29" i="51" s="1"/>
  <c r="L31" i="53" l="1"/>
  <c r="H21" i="53"/>
  <c r="J27" i="53"/>
  <c r="H33" i="53"/>
  <c r="J25" i="53"/>
  <c r="E19" i="61" s="1"/>
  <c r="H15" i="53"/>
  <c r="E28" i="15" s="1"/>
  <c r="L29" i="53"/>
  <c r="E21" i="59" s="1"/>
  <c r="J21" i="53"/>
  <c r="J29" i="53"/>
  <c r="E19" i="59" s="1"/>
  <c r="L27" i="53"/>
  <c r="E21" i="60" s="1"/>
  <c r="J33" i="53"/>
  <c r="H31" i="53"/>
  <c r="L25" i="53"/>
  <c r="E21" i="61" s="1"/>
  <c r="F35" i="53"/>
  <c r="J19" i="53"/>
  <c r="L19" i="53"/>
  <c r="E29" i="40" s="1"/>
  <c r="J15" i="53"/>
  <c r="E29" i="15" s="1"/>
  <c r="E19" i="60"/>
  <c r="E24" i="50"/>
  <c r="E28" i="13"/>
  <c r="E33" i="13" s="1"/>
  <c r="E18" i="60"/>
  <c r="E23" i="60" s="1"/>
  <c r="E31" i="60" s="1"/>
  <c r="E23" i="50"/>
  <c r="E28" i="50" s="1"/>
  <c r="E37" i="50" s="1"/>
  <c r="E18" i="59"/>
  <c r="E23" i="59" s="1"/>
  <c r="E31" i="59" s="1"/>
  <c r="E18" i="61"/>
  <c r="E23" i="61" s="1"/>
  <c r="E31" i="61" s="1"/>
  <c r="E26" i="62" s="1"/>
  <c r="E33" i="15" l="1"/>
  <c r="E41" i="15" s="1"/>
  <c r="E42" i="15" s="1"/>
  <c r="E7" i="14" s="1"/>
  <c r="E42" i="13"/>
  <c r="E43" i="13" s="1"/>
  <c r="E8" i="12" s="1"/>
  <c r="E27" i="40"/>
  <c r="E31" i="40" s="1"/>
  <c r="E39" i="40" s="1"/>
  <c r="E33" i="61"/>
  <c r="E8" i="62" s="1"/>
  <c r="E26" i="63"/>
  <c r="E39" i="50"/>
  <c r="E8" i="63" s="1"/>
  <c r="E26" i="66"/>
  <c r="E33" i="60"/>
  <c r="E8" i="66" s="1"/>
  <c r="E23" i="67"/>
  <c r="E33" i="59"/>
  <c r="E8" i="67" s="1"/>
  <c r="E31" i="14"/>
  <c r="E27" i="62"/>
  <c r="E29" i="62"/>
  <c r="E34" i="62" s="1"/>
  <c r="E36" i="62" s="1"/>
  <c r="E31" i="41" l="1"/>
  <c r="E40" i="40"/>
  <c r="E7" i="41" s="1"/>
  <c r="E32" i="14"/>
  <c r="E33" i="14" s="1"/>
  <c r="E38" i="14" s="1"/>
  <c r="E40" i="14" s="1"/>
  <c r="E42" i="14" s="1"/>
  <c r="E24" i="67"/>
  <c r="E26" i="67"/>
  <c r="E31" i="67" s="1"/>
  <c r="E33" i="67" s="1"/>
  <c r="E27" i="66"/>
  <c r="E29" i="66"/>
  <c r="E34" i="66" s="1"/>
  <c r="E36" i="66" s="1"/>
  <c r="E27" i="63"/>
  <c r="E29" i="63"/>
  <c r="E34" i="63" s="1"/>
  <c r="E36" i="63" s="1"/>
  <c r="G30" i="24"/>
  <c r="E35" i="62"/>
  <c r="E32" i="41" l="1"/>
  <c r="E34" i="41" s="1"/>
  <c r="E39" i="41" s="1"/>
  <c r="E41" i="41" s="1"/>
  <c r="E35" i="63"/>
  <c r="G29" i="24"/>
  <c r="G31" i="24"/>
  <c r="E35" i="66"/>
  <c r="G32" i="24"/>
  <c r="E32" i="67"/>
  <c r="G21" i="24"/>
  <c r="E41" i="14"/>
  <c r="H30" i="24"/>
  <c r="E24" i="51"/>
  <c r="E40" i="41" l="1"/>
  <c r="G23" i="24"/>
  <c r="E23" i="51"/>
  <c r="H29" i="24"/>
  <c r="H21" i="24"/>
  <c r="E14" i="51"/>
  <c r="G35" i="24"/>
  <c r="H32" i="24"/>
  <c r="E26" i="51"/>
  <c r="H31" i="24"/>
  <c r="E25" i="51"/>
  <c r="H23" i="24" l="1"/>
  <c r="H34" i="24" s="1"/>
  <c r="E16" i="51"/>
  <c r="E21" i="51"/>
  <c r="E28" i="51"/>
</calcChain>
</file>

<file path=xl/comments1.xml><?xml version="1.0" encoding="utf-8"?>
<comments xmlns="http://schemas.openxmlformats.org/spreadsheetml/2006/main">
  <authors>
    <author>jeffmorris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jeffmorris:</t>
        </r>
        <r>
          <rPr>
            <sz val="9"/>
            <color indexed="81"/>
            <rFont val="Tahoma"/>
            <family val="2"/>
          </rPr>
          <t xml:space="preserve">
From KBOR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jeffmorris:</t>
        </r>
        <r>
          <rPr>
            <sz val="9"/>
            <color indexed="81"/>
            <rFont val="Tahoma"/>
            <family val="2"/>
          </rPr>
          <t xml:space="preserve">
From KBOR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jeffmorris: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jeffmorris</author>
  </authors>
  <commentList>
    <comment ref="E12" authorId="0">
      <text>
        <r>
          <rPr>
            <b/>
            <sz val="9"/>
            <color indexed="81"/>
            <rFont val="Tahoma"/>
            <family val="2"/>
          </rPr>
          <t>jeffmorris:</t>
        </r>
        <r>
          <rPr>
            <sz val="9"/>
            <color indexed="81"/>
            <rFont val="Tahoma"/>
            <family val="2"/>
          </rPr>
          <t xml:space="preserve">
Budget Cushion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jeffmorris:</t>
        </r>
        <r>
          <rPr>
            <sz val="9"/>
            <color indexed="81"/>
            <rFont val="Tahoma"/>
            <family val="2"/>
          </rPr>
          <t xml:space="preserve">
Budget Cushion</t>
        </r>
      </text>
    </comment>
  </commentList>
</comments>
</file>

<file path=xl/sharedStrings.xml><?xml version="1.0" encoding="utf-8"?>
<sst xmlns="http://schemas.openxmlformats.org/spreadsheetml/2006/main" count="1197" uniqueCount="484">
  <si>
    <t xml:space="preserve">      Transfer to Vocational</t>
  </si>
  <si>
    <t>STATE OF KANSAS</t>
  </si>
  <si>
    <t>Adopted Budget</t>
  </si>
  <si>
    <t>Actual</t>
  </si>
  <si>
    <t>Amount</t>
  </si>
  <si>
    <t>Tax</t>
  </si>
  <si>
    <t>Fund</t>
  </si>
  <si>
    <t>Rate</t>
  </si>
  <si>
    <t>be Levied</t>
  </si>
  <si>
    <t>Transfers</t>
  </si>
  <si>
    <t>General</t>
  </si>
  <si>
    <t>Amount of</t>
  </si>
  <si>
    <t>Budget Form CC-B</t>
  </si>
  <si>
    <t>CURRENT FUNDS UNRESTRICTED</t>
  </si>
  <si>
    <t>Audited</t>
  </si>
  <si>
    <t>Unaudited</t>
  </si>
  <si>
    <t>Proposed</t>
  </si>
  <si>
    <t>GENERAL FUND</t>
  </si>
  <si>
    <t>Line</t>
  </si>
  <si>
    <t>Budget</t>
  </si>
  <si>
    <t>REVENUES</t>
  </si>
  <si>
    <t xml:space="preserve">   Student Sources:</t>
  </si>
  <si>
    <t xml:space="preserve">    Total Student Income</t>
  </si>
  <si>
    <t xml:space="preserve">   Federal Sources:</t>
  </si>
  <si>
    <t xml:space="preserve">      Federal Grants</t>
  </si>
  <si>
    <t xml:space="preserve">      Other Federal Income</t>
  </si>
  <si>
    <t xml:space="preserve">    Total Federal Income</t>
  </si>
  <si>
    <t xml:space="preserve">   State Sources:</t>
  </si>
  <si>
    <t xml:space="preserve">      LAVTR</t>
  </si>
  <si>
    <t xml:space="preserve">      State Grants and Contracts</t>
  </si>
  <si>
    <t xml:space="preserve">      State Retirement Contributions**</t>
  </si>
  <si>
    <t xml:space="preserve">      Other State Income</t>
  </si>
  <si>
    <t xml:space="preserve">    Total State Income</t>
  </si>
  <si>
    <t xml:space="preserve">   Local Sources:</t>
  </si>
  <si>
    <t xml:space="preserve">      Prior Year Ad Valorem Property Tax</t>
  </si>
  <si>
    <t xml:space="preserve">      Current Year Ad Valorem Property Tax</t>
  </si>
  <si>
    <t xml:space="preserve">      Motor Vehicle Tax</t>
  </si>
  <si>
    <t xml:space="preserve">      Recreational Vehicle Tax</t>
  </si>
  <si>
    <t xml:space="preserve">      Delinquent Tax</t>
  </si>
  <si>
    <t xml:space="preserve">      In Lieu of Tax -IRB</t>
  </si>
  <si>
    <t xml:space="preserve">      Other Local Income</t>
  </si>
  <si>
    <t xml:space="preserve">    Total Local Income</t>
  </si>
  <si>
    <t xml:space="preserve">   Other Sources:</t>
  </si>
  <si>
    <t xml:space="preserve">      Gifts</t>
  </si>
  <si>
    <t xml:space="preserve">      Interest</t>
  </si>
  <si>
    <t xml:space="preserve">      All Other Income</t>
  </si>
  <si>
    <t xml:space="preserve">      Cancellation of Prior Yr Encumbrances</t>
  </si>
  <si>
    <t xml:space="preserve">    Total Other Income</t>
  </si>
  <si>
    <t xml:space="preserve">  TOTAL REVENUES</t>
  </si>
  <si>
    <t>TOTAL RESOURCES AVAILABLE (3 + 60)</t>
  </si>
  <si>
    <t>**Optional – if revenue is shown, expenditures must be included.</t>
  </si>
  <si>
    <t>TOTAL RESOURCES AVAILABLE</t>
  </si>
  <si>
    <t>EXPENDITURES</t>
  </si>
  <si>
    <t xml:space="preserve">   Education and General:</t>
  </si>
  <si>
    <t xml:space="preserve">      Instruction</t>
  </si>
  <si>
    <t xml:space="preserve">      Research</t>
  </si>
  <si>
    <t xml:space="preserve">      Public Service</t>
  </si>
  <si>
    <t xml:space="preserve">      Academic Support</t>
  </si>
  <si>
    <t xml:space="preserve">      Student Services</t>
  </si>
  <si>
    <t xml:space="preserve">      Institutional Support</t>
  </si>
  <si>
    <t xml:space="preserve">      Operation and Maintenance</t>
  </si>
  <si>
    <t xml:space="preserve">      Scholarships</t>
  </si>
  <si>
    <t xml:space="preserve">    TOTAL EXPENDITURES</t>
  </si>
  <si>
    <t>TRANSFERS</t>
  </si>
  <si>
    <t xml:space="preserve">      Non-mandatory Transfers</t>
  </si>
  <si>
    <t xml:space="preserve">    TOTAL TRANSFERS</t>
  </si>
  <si>
    <t>TOTAL EXPENDITURES &amp;</t>
  </si>
  <si>
    <t>TRANSFERS (79 + 89)</t>
  </si>
  <si>
    <t>UNENCUMBERED CASH BAL JUNE 30 (62 - 90)</t>
  </si>
  <si>
    <t xml:space="preserve">    Tax in Process (40)</t>
  </si>
  <si>
    <t>TOTAL RESOURCES (94 thru 97)</t>
  </si>
  <si>
    <t>Total Expenditures &amp; Transfers (90)</t>
  </si>
  <si>
    <t xml:space="preserve">    6 Month Expenditures (50% of 99)*</t>
  </si>
  <si>
    <t xml:space="preserve">    Total 18 Month Expenditures (99 + 100)</t>
  </si>
  <si>
    <t>Budget Form CC-C</t>
  </si>
  <si>
    <t>UNENCUMBERED CASH BALANCE JULY 1</t>
  </si>
  <si>
    <t>*Recommended</t>
  </si>
  <si>
    <t>xxxxxxxxxx</t>
  </si>
  <si>
    <t>NOTICE OF PUBLIC HEARING</t>
  </si>
  <si>
    <t>BUDGET SUMMARY</t>
  </si>
  <si>
    <t>is subject to slight change depending on final assessed valuation.</t>
  </si>
  <si>
    <t xml:space="preserve">Actual </t>
  </si>
  <si>
    <t>Est.</t>
  </si>
  <si>
    <t>Expend. &amp;</t>
  </si>
  <si>
    <t xml:space="preserve">Tax </t>
  </si>
  <si>
    <t>Rate*</t>
  </si>
  <si>
    <t xml:space="preserve">   General Fund</t>
  </si>
  <si>
    <t xml:space="preserve">   Adult Education</t>
  </si>
  <si>
    <t xml:space="preserve">   Motorcycle Driver</t>
  </si>
  <si>
    <t xml:space="preserve">   Auxiliary Enterprise</t>
  </si>
  <si>
    <t>Plant Funds</t>
  </si>
  <si>
    <t xml:space="preserve">   Bond and Interest</t>
  </si>
  <si>
    <t xml:space="preserve">   No Fund Warrants</t>
  </si>
  <si>
    <t xml:space="preserve">   Revenue Bonds</t>
  </si>
  <si>
    <t>Total All Funds</t>
  </si>
  <si>
    <t>Total Tax Levied</t>
  </si>
  <si>
    <t>Assessed Valuation</t>
  </si>
  <si>
    <t>Outstanding Indebtedness, July 1</t>
  </si>
  <si>
    <t>G.O. Bonds</t>
  </si>
  <si>
    <t>Capital Outlay Bonds</t>
  </si>
  <si>
    <t>Revenue Bonds</t>
  </si>
  <si>
    <t>No-Fund Warrants</t>
  </si>
  <si>
    <t>Temporary Notes</t>
  </si>
  <si>
    <t>Lease Purchase Principal</t>
  </si>
  <si>
    <t xml:space="preserve">   Total</t>
  </si>
  <si>
    <t>*Tax Rates are expressed in mills.</t>
  </si>
  <si>
    <t>PAGE 1</t>
  </si>
  <si>
    <t>County</t>
  </si>
  <si>
    <t>FORM 108</t>
  </si>
  <si>
    <t>PAGE 2</t>
  </si>
  <si>
    <t>ADJUSTED UNENCUMBERED CASH BALANCE, JULY 1</t>
  </si>
  <si>
    <t>xxxxxxxx</t>
  </si>
  <si>
    <t>xxxxxxxxx</t>
  </si>
  <si>
    <t xml:space="preserve">     Transfer from General Fund</t>
  </si>
  <si>
    <t>xxx</t>
  </si>
  <si>
    <t xml:space="preserve">    6 Month Resources (50% of 96)*</t>
  </si>
  <si>
    <t xml:space="preserve">* 50% is the recommeded amount for the 6 month allocation on lines 97 and 100. The actual amount or </t>
  </si>
  <si>
    <t xml:space="preserve">   percentage used is discretionary for each community college.</t>
  </si>
  <si>
    <t xml:space="preserve">    Tax Required Prior to Operating Grant (101- 98)</t>
  </si>
  <si>
    <t xml:space="preserve">    Tax Required (102 - 103)</t>
  </si>
  <si>
    <t xml:space="preserve">    Taxes Levied (104 + 105)</t>
  </si>
  <si>
    <t>TAX COMPUTATION</t>
  </si>
  <si>
    <t>Budget Form Amend</t>
  </si>
  <si>
    <t>BUDGET AMENDMENT INSTRUCTIONS</t>
  </si>
  <si>
    <t>Budget amendments as authorized by K.S.A. 79-2929a are permitted to increase the original</t>
  </si>
  <si>
    <t>AMENDMENT PROCEDURES</t>
  </si>
  <si>
    <t xml:space="preserve">     only those funds being amended.  At least ten days must elapse between Steps 1 and 2.</t>
  </si>
  <si>
    <t>2.  Hold the hearing on amending the budget as scheduled in Step 1.</t>
  </si>
  <si>
    <t>3.  File two copies of the following forms with the county clerk:</t>
  </si>
  <si>
    <t xml:space="preserve">          Certificate showing only the amended funds.</t>
  </si>
  <si>
    <t xml:space="preserve">          Individual fund budget for each fund being amended.</t>
  </si>
  <si>
    <t xml:space="preserve">          Proof of publication.</t>
  </si>
  <si>
    <t xml:space="preserve">Before amending the budget, be sure it is necessary.  Certain revenue is exempt from the budget law.  </t>
  </si>
  <si>
    <t>Also, remember that a budget cannot be amended after the year is completed.  We recommend that an</t>
  </si>
  <si>
    <t>explanation be included in the heading to inform taxpayers why an amendment is necessary.</t>
  </si>
  <si>
    <t>NOTICE OF HEARING ON</t>
  </si>
  <si>
    <t>The governing body of</t>
  </si>
  <si>
    <t>will meet on the ___ day of ____________, 20____ at __.M., at</t>
  </si>
  <si>
    <t>for the purpose of hearing and answering objections of taxpayers relating to the proposed</t>
  </si>
  <si>
    <t>amended use of funds.</t>
  </si>
  <si>
    <t>Detailed budget information is available at</t>
  </si>
  <si>
    <t>and will be available at this hearing.</t>
  </si>
  <si>
    <t>SUMMARY OF AMENDMENTS</t>
  </si>
  <si>
    <t>Proposed Amendment</t>
  </si>
  <si>
    <t>Expenditures</t>
  </si>
  <si>
    <t xml:space="preserve">of Tax to </t>
  </si>
  <si>
    <t xml:space="preserve">and </t>
  </si>
  <si>
    <t>Save these instructions and one set of forms to use in case you need to amend your budget.</t>
  </si>
  <si>
    <t>Signature and Title</t>
  </si>
  <si>
    <t>Budget Form CC-D</t>
  </si>
  <si>
    <t>ADULT EDUCATION</t>
  </si>
  <si>
    <t>Tax Computation</t>
  </si>
  <si>
    <t xml:space="preserve">    Unencumbered Cash Balance (3)</t>
  </si>
  <si>
    <t xml:space="preserve">    Total Resources (60 - 40)</t>
  </si>
  <si>
    <t xml:space="preserve">    6 Month Resources (50% of 96)</t>
  </si>
  <si>
    <t xml:space="preserve">    Tax Required (101 - 98)</t>
  </si>
  <si>
    <t xml:space="preserve">    Delinquent Tax Percent</t>
  </si>
  <si>
    <t xml:space="preserve">    Taxes Levied (102 + 103)</t>
  </si>
  <si>
    <t>Budget Form CC-E</t>
  </si>
  <si>
    <t>ADULT SUPPLEMENTARY EDUCATION FUND</t>
  </si>
  <si>
    <t>Budget Form CC-G</t>
  </si>
  <si>
    <t>MOTORCYCLE DRIVER SAFETY FUND</t>
  </si>
  <si>
    <t xml:space="preserve">      Motorcycle Driver Safety</t>
  </si>
  <si>
    <t>TRUCK DRIVER TRAINING COURSE FUND</t>
  </si>
  <si>
    <t xml:space="preserve">      Truck Driver Training Course</t>
  </si>
  <si>
    <t xml:space="preserve">      Total Other Income</t>
  </si>
  <si>
    <t>UNENCUMBERED CASH</t>
  </si>
  <si>
    <t>BALANCE JULY 1</t>
  </si>
  <si>
    <t xml:space="preserve">      Student Sources</t>
  </si>
  <si>
    <t xml:space="preserve">      Federal Sources</t>
  </si>
  <si>
    <t xml:space="preserve">      Gifts and Grants</t>
  </si>
  <si>
    <t xml:space="preserve">      Sales</t>
  </si>
  <si>
    <t xml:space="preserve">      Other Income</t>
  </si>
  <si>
    <t xml:space="preserve">      Cancel of Pr Yr Enc</t>
  </si>
  <si>
    <t xml:space="preserve">      TOTAL REVENUES</t>
  </si>
  <si>
    <t xml:space="preserve">      Salaries &amp; Benefits</t>
  </si>
  <si>
    <t xml:space="preserve">      Gen Operating Exp</t>
  </si>
  <si>
    <t xml:space="preserve">      Supplies</t>
  </si>
  <si>
    <t xml:space="preserve">      Cost of Goods Sold</t>
  </si>
  <si>
    <t xml:space="preserve">      Equipment</t>
  </si>
  <si>
    <t xml:space="preserve">            ______________________</t>
  </si>
  <si>
    <t xml:space="preserve">      TOTAL EXPENDITURES</t>
  </si>
  <si>
    <t xml:space="preserve">      Mandatory Transfers</t>
  </si>
  <si>
    <t xml:space="preserve">      TOTAL TRANSFERS</t>
  </si>
  <si>
    <t>TRANSFERS (78 + 89)</t>
  </si>
  <si>
    <t>JUNE 30 (3 + 54 - 90)</t>
  </si>
  <si>
    <t>CAPITAL OUTLAY</t>
  </si>
  <si>
    <t xml:space="preserve">      Plant Equipment and Facility</t>
  </si>
  <si>
    <t xml:space="preserve">      Principal on Bonds</t>
  </si>
  <si>
    <t xml:space="preserve">      Interest and Fees</t>
  </si>
  <si>
    <t xml:space="preserve">      Payments to Reserves</t>
  </si>
  <si>
    <t xml:space="preserve">      Cash-Basis Reserve</t>
  </si>
  <si>
    <t>TOTAL EXPENDITURES &amp; TRANSFERS (79+89)</t>
  </si>
  <si>
    <t>UNENCUMBERED CASH BAL JUNE 30  (62 - 90)</t>
  </si>
  <si>
    <t xml:space="preserve">    6 month Resources  (50% of 96)</t>
  </si>
  <si>
    <t>Total Resources (94 thru 97)</t>
  </si>
  <si>
    <t>BOND AND INTEREST FUND</t>
  </si>
  <si>
    <t xml:space="preserve">    6 month Resources (50% of 96)</t>
  </si>
  <si>
    <t xml:space="preserve">    6 Month Expenditures</t>
  </si>
  <si>
    <t>SPECIAL ASSESSMENT FUNDS</t>
  </si>
  <si>
    <t>NO FUND WARRANTS FUND</t>
  </si>
  <si>
    <t>REVENUE BONDS</t>
  </si>
  <si>
    <t>CERTIFICATE</t>
  </si>
  <si>
    <t xml:space="preserve">TO THE CLERK OF  </t>
  </si>
  <si>
    <t>COUNTY, STATE OF KANSAS</t>
  </si>
  <si>
    <t>certify that:  (1) the hearing mentioned in the attached proof of publication was held; (2) after the Budget</t>
  </si>
  <si>
    <t xml:space="preserve">Hearing this budget was duly approved and adopted as the maximum expenditure for the various funds  </t>
  </si>
  <si>
    <t>TABLE OF CONTENTS:</t>
  </si>
  <si>
    <t>Adopted Budget and Financial Statements</t>
  </si>
  <si>
    <t>Page No.</t>
  </si>
  <si>
    <t>Expenditures &amp; Transfers</t>
  </si>
  <si>
    <t>County Clerk's Use Only</t>
  </si>
  <si>
    <t>Statement of Indebtedness</t>
  </si>
  <si>
    <t>Statement of Conditional Lease, etc.</t>
  </si>
  <si>
    <t>Current Funds Unrestricted:</t>
  </si>
  <si>
    <t>K.S.A.</t>
  </si>
  <si>
    <t xml:space="preserve">   General</t>
  </si>
  <si>
    <t>71-204</t>
  </si>
  <si>
    <t>71-617</t>
  </si>
  <si>
    <t xml:space="preserve">   Adult Supplementary Education</t>
  </si>
  <si>
    <t>72-4525</t>
  </si>
  <si>
    <t xml:space="preserve">   Motorcycle Driver Safety</t>
  </si>
  <si>
    <t>71-1508</t>
  </si>
  <si>
    <t xml:space="preserve">   Truck Driver Training Course</t>
  </si>
  <si>
    <t>71-1509</t>
  </si>
  <si>
    <t>Total Current Funds Unrestricted</t>
  </si>
  <si>
    <t xml:space="preserve">   Capital Outlay</t>
  </si>
  <si>
    <t>71-501</t>
  </si>
  <si>
    <t>10-113</t>
  </si>
  <si>
    <t xml:space="preserve">   Special Assessment</t>
  </si>
  <si>
    <t>Total Plant Funds</t>
  </si>
  <si>
    <t>TOTAL – ALL FUNDS</t>
  </si>
  <si>
    <t>Publication</t>
  </si>
  <si>
    <t>Final Assessed Valuation</t>
  </si>
  <si>
    <t>Municipal Accounting Use Only</t>
  </si>
  <si>
    <t>Received __________________</t>
  </si>
  <si>
    <t>Reviewed by _______________</t>
  </si>
  <si>
    <t>Follow-up:  Yes ____  No ____</t>
  </si>
  <si>
    <t>County Clerk</t>
  </si>
  <si>
    <t>Community College</t>
  </si>
  <si>
    <t>TAX IN PROCESS OF COLLECTION AND INFORMATION NEEDED</t>
  </si>
  <si>
    <t>FROM THE COUNTY TREASURER TO PREPARE COMMUNITY COLLEGE BUDGET FORMS</t>
  </si>
  <si>
    <t>FORM 112</t>
  </si>
  <si>
    <t>Adult Basic</t>
  </si>
  <si>
    <t>Education</t>
  </si>
  <si>
    <t>3.  Less:  delinquent taxes</t>
  </si>
  <si>
    <t>5.  Total Deductions (add Lines 3 + 4)</t>
  </si>
  <si>
    <t>7.  Estimated Revenue from Delinquent</t>
  </si>
  <si>
    <t xml:space="preserve">     Taxes during the next 18 months</t>
  </si>
  <si>
    <t>8.  Estimated Delinquent Tax (12 months)</t>
  </si>
  <si>
    <t xml:space="preserve">     (Line 7 x .6666)</t>
  </si>
  <si>
    <t>*These amounts are available from the County Treasurer</t>
  </si>
  <si>
    <t>Capital</t>
  </si>
  <si>
    <t>Bond and</t>
  </si>
  <si>
    <t>Outlay</t>
  </si>
  <si>
    <t>Interest</t>
  </si>
  <si>
    <t>Special</t>
  </si>
  <si>
    <t>Assessment</t>
  </si>
  <si>
    <t>Estimated Recreational</t>
  </si>
  <si>
    <t>Estimated In Lieu of Taxes</t>
  </si>
  <si>
    <t>Vehicle Property Tax</t>
  </si>
  <si>
    <t>on Industrial Revenue Bonds</t>
  </si>
  <si>
    <t>*(10)</t>
  </si>
  <si>
    <t>*(11)</t>
  </si>
  <si>
    <t xml:space="preserve">Estimated Local Ad Valorem Tax </t>
  </si>
  <si>
    <t>*(12)</t>
  </si>
  <si>
    <t>FORM 263</t>
  </si>
  <si>
    <t>Proration of Estimated Motor Vehicle Property Tax, Recreational Vehicle Property Tax,</t>
  </si>
  <si>
    <t>and In Lieu of Taxes on Industrial Revenue Bonds, and Local Ad Valorem Tax Reduction</t>
  </si>
  <si>
    <t>Percent</t>
  </si>
  <si>
    <t>Motor</t>
  </si>
  <si>
    <t>Recreational</t>
  </si>
  <si>
    <t>In Lieu</t>
  </si>
  <si>
    <t>Local</t>
  </si>
  <si>
    <t>Taxes</t>
  </si>
  <si>
    <t>of Total</t>
  </si>
  <si>
    <t>Vehicle</t>
  </si>
  <si>
    <t>of Taxes in</t>
  </si>
  <si>
    <t>Ad Valorem</t>
  </si>
  <si>
    <t>Levied</t>
  </si>
  <si>
    <t>Property</t>
  </si>
  <si>
    <t>Ind. Rev.</t>
  </si>
  <si>
    <t>Tax Reduction</t>
  </si>
  <si>
    <t>(Dollars)(a)</t>
  </si>
  <si>
    <t>Levied (b)</t>
  </si>
  <si>
    <t>Tax (d)</t>
  </si>
  <si>
    <t>Bonds (d)</t>
  </si>
  <si>
    <t>Adult Education</t>
  </si>
  <si>
    <t>Employee Benefit</t>
  </si>
  <si>
    <t>Capital Outlay</t>
  </si>
  <si>
    <t>Bond and Interest</t>
  </si>
  <si>
    <t>Special Assessment</t>
  </si>
  <si>
    <t>No Fund Warrants</t>
  </si>
  <si>
    <t>TOTAL</t>
  </si>
  <si>
    <t>(c)</t>
  </si>
  <si>
    <t>(e)</t>
  </si>
  <si>
    <t>(a)</t>
  </si>
  <si>
    <t>(b)</t>
  </si>
  <si>
    <t>Divide each fund's tax levy by total tax dollars levied.</t>
  </si>
  <si>
    <t>Should equal 100 percent.</t>
  </si>
  <si>
    <t>(d)</t>
  </si>
  <si>
    <t>(f)</t>
  </si>
  <si>
    <t>The college may place this amount in any or all levy funds.</t>
  </si>
  <si>
    <t>Budget Form CC-A</t>
  </si>
  <si>
    <t>STATEMENT OF INDEBTEDNESS</t>
  </si>
  <si>
    <t>Date</t>
  </si>
  <si>
    <t>Amount Due</t>
  </si>
  <si>
    <t>of</t>
  </si>
  <si>
    <t>Bonds</t>
  </si>
  <si>
    <t>Outstanding</t>
  </si>
  <si>
    <t>Date Due</t>
  </si>
  <si>
    <t>Purpose of Debt</t>
  </si>
  <si>
    <t>Issue</t>
  </si>
  <si>
    <t>%</t>
  </si>
  <si>
    <t>Issued</t>
  </si>
  <si>
    <t>Princ.</t>
  </si>
  <si>
    <t>Budget Form CC-A1</t>
  </si>
  <si>
    <t>STATEMENT OF CONDITIONAL LEASE, LEASE-</t>
  </si>
  <si>
    <t>PURCHASE AND CERTIFICATE OF PARTICIPATION</t>
  </si>
  <si>
    <t>Total</t>
  </si>
  <si>
    <t>Term</t>
  </si>
  <si>
    <t>Int.*</t>
  </si>
  <si>
    <t>Outright</t>
  </si>
  <si>
    <t>Other</t>
  </si>
  <si>
    <t xml:space="preserve">Principal </t>
  </si>
  <si>
    <t>Purchase</t>
  </si>
  <si>
    <t>Charges</t>
  </si>
  <si>
    <t>Financed</t>
  </si>
  <si>
    <t>Balance Due</t>
  </si>
  <si>
    <t>Payments Due</t>
  </si>
  <si>
    <t>Item/Service Purchased</t>
  </si>
  <si>
    <t>Contract</t>
  </si>
  <si>
    <t>Price</t>
  </si>
  <si>
    <t>In Contract</t>
  </si>
  <si>
    <t>(Beg. Princ)</t>
  </si>
  <si>
    <t xml:space="preserve"> </t>
  </si>
  <si>
    <t xml:space="preserve">    Delinquent Tax Estimate</t>
  </si>
  <si>
    <t xml:space="preserve">TOTAL RESOURCES AVAILABLE </t>
  </si>
  <si>
    <t>xxxxxxx</t>
  </si>
  <si>
    <t>No Fund</t>
  </si>
  <si>
    <t>Warrants</t>
  </si>
  <si>
    <t xml:space="preserve">   Adult Supp Education</t>
  </si>
  <si>
    <t xml:space="preserve">   Truck Driver Training</t>
  </si>
  <si>
    <t xml:space="preserve">Page No. </t>
  </si>
  <si>
    <t>for the purpose of answering objections of taxpayers relating to the proposed use of all funds, and the amount of</t>
  </si>
  <si>
    <t>*(9) Estimated Motor Vehicle Property Tax</t>
  </si>
  <si>
    <t xml:space="preserve">     (Include 16/20 M Truck Tax)</t>
  </si>
  <si>
    <t>* These amounts are available from the County Treasurer</t>
  </si>
  <si>
    <t>Do Not Anticipate Revenues from Motor Vehicle Property Tax, Recreational Vehicle Property Tax and In Lieu of Taxes on Ind. Rev. Bonds For New Levies Made in</t>
  </si>
  <si>
    <t>UNENCUMBERED CASH BAL. JULY 1</t>
  </si>
  <si>
    <t>budget for "...previously unbudgeted increases in revenue other than ad valorem property taxes."</t>
  </si>
  <si>
    <t>AUXILIARY ENTERPRISE FUNDS</t>
  </si>
  <si>
    <t>For more information, see K.S.A. 79-5111, K.S.A. 79-5a27, and K.S.A. 79-5a28</t>
  </si>
  <si>
    <t xml:space="preserve">      State Operating Grant portion for operations (Form 108)</t>
  </si>
  <si>
    <t xml:space="preserve">TOTAL EXPENDITURES &amp; </t>
  </si>
  <si>
    <t>UNENCUMBERED CASH BALANCE</t>
  </si>
  <si>
    <t>PLANT FUNDS</t>
  </si>
  <si>
    <t>(e) (f)</t>
  </si>
  <si>
    <t>Take the amount on line 11 times the calculated percentage for each fund from Column 2.</t>
  </si>
  <si>
    <t>Transfer of Fund Balances, July 1  *</t>
  </si>
  <si>
    <t xml:space="preserve">      State Retirement Contributions  **</t>
  </si>
  <si>
    <t>* Must comply with K.S.A. 79-2958.</t>
  </si>
  <si>
    <t xml:space="preserve">      Transfer from General Fund</t>
  </si>
  <si>
    <t xml:space="preserve">We the undersigned, duly elected, qualified and acting officers of </t>
  </si>
  <si>
    <t>Budgeted</t>
  </si>
  <si>
    <t>KBOR PEI Infrastructure Loan</t>
  </si>
  <si>
    <t>8 years</t>
  </si>
  <si>
    <t>n/a</t>
  </si>
  <si>
    <t>*Used arbitrage yield on the bonds.</t>
  </si>
  <si>
    <t>2010-2011</t>
  </si>
  <si>
    <t>Current Funds Unrestricted</t>
  </si>
  <si>
    <t>Estimated Delinquency Rate used in this budget</t>
  </si>
  <si>
    <t xml:space="preserve">      Tuition</t>
  </si>
  <si>
    <t xml:space="preserve">      Fees</t>
  </si>
  <si>
    <t xml:space="preserve">      (9 + 19 + 29 + 39 + 49)</t>
  </si>
  <si>
    <t xml:space="preserve">    Tax in Process (30)</t>
  </si>
  <si>
    <t xml:space="preserve">    Total Resources less tax-in-process (60 - 30)</t>
  </si>
  <si>
    <t xml:space="preserve">    Total Resources (60 - 30)</t>
  </si>
  <si>
    <t xml:space="preserve">      PEI Loan Program Income</t>
  </si>
  <si>
    <t xml:space="preserve">      (29 + 39 + 49)</t>
  </si>
  <si>
    <t xml:space="preserve">      Tax Credit Donations Income</t>
  </si>
  <si>
    <t xml:space="preserve">      (19 + 29 + 39 + 49)</t>
  </si>
  <si>
    <t>Total of expenditures anticipated to be reimbursed for PEI project(s)--should be shown on this line.</t>
  </si>
  <si>
    <t xml:space="preserve">      Transfer In</t>
  </si>
  <si>
    <t xml:space="preserve">      (39 + 49)</t>
  </si>
  <si>
    <t>TOTAL EXPENDITURES &amp; TRANSFERS (79 + 89)</t>
  </si>
  <si>
    <t xml:space="preserve">County:  </t>
  </si>
  <si>
    <t xml:space="preserve">Community College Name:  </t>
  </si>
  <si>
    <t>Form 108</t>
  </si>
  <si>
    <t>Form 112</t>
  </si>
  <si>
    <t>Budget Form CC-F</t>
  </si>
  <si>
    <t>Worksheet CC-H</t>
  </si>
  <si>
    <t>Budget Form CC-I</t>
  </si>
  <si>
    <t>Budget Form CC-J</t>
  </si>
  <si>
    <t>(Revised 5/11)</t>
  </si>
  <si>
    <t>2011-2012</t>
  </si>
  <si>
    <t>Actual Deliquency for 2009 Taxes *</t>
  </si>
  <si>
    <t>Form 263 (Revised 5/11)</t>
  </si>
  <si>
    <t>Postsecondary Tech Ed</t>
  </si>
  <si>
    <t xml:space="preserve">   Postsecondary Tech Ed</t>
  </si>
  <si>
    <t>POSTSECONDARY TECHNICAL EDUCATION</t>
  </si>
  <si>
    <t>Postsecondary</t>
  </si>
  <si>
    <t>Technical</t>
  </si>
  <si>
    <t xml:space="preserve">   Postsecondary Technical Education</t>
  </si>
  <si>
    <t xml:space="preserve">    Operating Grant Tax Relief Portion (Form 108, line 2)</t>
  </si>
  <si>
    <r>
      <t xml:space="preserve">    </t>
    </r>
    <r>
      <rPr>
        <sz val="12"/>
        <rFont val="Times New Roman"/>
        <family val="1"/>
      </rPr>
      <t xml:space="preserve">  Non-mandatory Transfers</t>
    </r>
    <r>
      <rPr>
        <b/>
        <sz val="12"/>
        <rFont val="Times New Roman"/>
        <family val="1"/>
      </rPr>
      <t xml:space="preserve"> </t>
    </r>
  </si>
  <si>
    <r>
      <t xml:space="preserve">UNENCUMBERED CASH BALANCE JULY 1 </t>
    </r>
    <r>
      <rPr>
        <b/>
        <sz val="12"/>
        <rFont val="Times New Roman"/>
        <family val="1"/>
      </rPr>
      <t>(Note 1)</t>
    </r>
  </si>
  <si>
    <r>
      <t xml:space="preserve">Transfer to General Fund </t>
    </r>
    <r>
      <rPr>
        <b/>
        <sz val="12"/>
        <rFont val="Times New Roman"/>
        <family val="1"/>
      </rPr>
      <t>(Note 2)</t>
    </r>
  </si>
  <si>
    <t>Note 1: For community colleges that maintained a Vocational Fund for YE 2011, the unencumbered cash</t>
  </si>
  <si>
    <t xml:space="preserve">            balance of that that fund at June 30, 2011 becomes the July 1, 2011 unencumbered cash balance</t>
  </si>
  <si>
    <t xml:space="preserve">            of the Postsecondary Technical Education Fund.</t>
  </si>
  <si>
    <t>Note 2: For YE 2012 a community college that had an unencumbered cash balance in its Vocational Fund</t>
  </si>
  <si>
    <t xml:space="preserve">            cash balance to the college's General Fund during YE 2012.</t>
  </si>
  <si>
    <t>PTE</t>
  </si>
  <si>
    <t>STATE FUNDING</t>
  </si>
  <si>
    <t xml:space="preserve">            at June 30, 2011 may, at that college's discrection, transfer the amount of that unencumbered</t>
  </si>
  <si>
    <t>1. Total FY 2013 Estimated State Funding (Tiered/Non-Tiered) - calculated by the Kansas Board of Regents - K.S.A. 71-614</t>
  </si>
  <si>
    <t>2. Portion of FY 2013 State Funding for tax relief</t>
  </si>
  <si>
    <t>3. Portion of FY 2013 State Funding for college operations</t>
  </si>
  <si>
    <t>2012-2013</t>
  </si>
  <si>
    <t>1.  County Treasurer Balance 6/30/12*</t>
  </si>
  <si>
    <t>2.  2011 Actual Taxes Levied*</t>
  </si>
  <si>
    <t>4.  Less:  2011 Taxes Received*</t>
  </si>
  <si>
    <t>6.  2011 taxes receivable (taxes in process</t>
  </si>
  <si>
    <t xml:space="preserve">     of collection 6/30/12) (Line 2 less Line 5)</t>
  </si>
  <si>
    <t xml:space="preserve">     (7-1-10 to 12-31-11) (Line 3 x 75%)</t>
  </si>
  <si>
    <t xml:space="preserve">      7/1/12 to 6/30/13</t>
  </si>
  <si>
    <t>7/1/12 to 6/30/13</t>
  </si>
  <si>
    <t>Reduction Fund 7/1/12 to 6/30/13</t>
  </si>
  <si>
    <t>2012 - 2013</t>
  </si>
  <si>
    <t>2011-2012 School Year Until March 2013.  For new levies made in 2012-2013 revenues will not be received until March 2014.</t>
  </si>
  <si>
    <t>Do not include taxes levied for any funds in which a budget will not be made in 2012-2013.</t>
  </si>
  <si>
    <t>These figures will come from Form 112 for the period 7/1/12 - 6/30/123</t>
  </si>
  <si>
    <t>7/1/12 - 6/30/13</t>
  </si>
  <si>
    <t>7/1/13 - 12/31/13</t>
  </si>
  <si>
    <t xml:space="preserve">    Unencumbered Cash Balance - July 1, 2010 (3)</t>
  </si>
  <si>
    <t>2011-2012 Proposed Budget</t>
  </si>
  <si>
    <t>2012-2013 BUDGET</t>
  </si>
  <si>
    <t xml:space="preserve">The Expenditures and the Amount of 2012 Tax to be Levied (as shown below) establish the maximum limits </t>
  </si>
  <si>
    <t xml:space="preserve">of the 2012-2013 budget.  The "Est. Tax Rate" in the far right column, shown for comparative purposes, </t>
  </si>
  <si>
    <t>PROPOSED BUDGET 2012-2013</t>
  </si>
  <si>
    <t>2012 Tax to</t>
  </si>
  <si>
    <t>Budget Form CC-K   2012-2013</t>
  </si>
  <si>
    <t>for the year 2012-2013; and (3) the Amount(s) of 2012 Tax to be Levied are within statutory limitations.</t>
  </si>
  <si>
    <t>2012-2013 ADOPTED BUDGET</t>
  </si>
  <si>
    <t>Amount of 2012 Tax to be Levied</t>
  </si>
  <si>
    <t>Attest:  ___________________, 2012</t>
  </si>
  <si>
    <t>AMENDING THE 2013 BUDGET</t>
  </si>
  <si>
    <t>2012-2013  Budget</t>
  </si>
  <si>
    <t>1.  Publish the Notice of Hearing on Amending the 2013 Budget, see form below.  Include</t>
  </si>
  <si>
    <t>Coffeyville Community College</t>
  </si>
  <si>
    <t>Montgomery</t>
  </si>
  <si>
    <t>BUILDING (Stdt Union, Dorm, Nellis Hall)</t>
  </si>
  <si>
    <t>WALKER DORM</t>
  </si>
  <si>
    <t>The governing body of Coffeyville Community College, Montgomery County, will meet on</t>
  </si>
  <si>
    <t>August 13, 2012, at 4:00 pm, at Coffeyville Community College Board Room</t>
  </si>
  <si>
    <t>tax to be levied, and to consider amendments. Detailed budget information is available at the College Library</t>
  </si>
  <si>
    <t>Jeffrey D. Morris, VP for Operartions and Finance</t>
  </si>
  <si>
    <t>Page No. 3</t>
  </si>
  <si>
    <t>Page No.  4</t>
  </si>
  <si>
    <t>Page No. 5</t>
  </si>
  <si>
    <t>Page No. 6</t>
  </si>
  <si>
    <t>Page No. 7</t>
  </si>
  <si>
    <t>Page No. 8</t>
  </si>
  <si>
    <t>Page No. 9</t>
  </si>
  <si>
    <t>Page No. 10</t>
  </si>
  <si>
    <t>Page No. 11</t>
  </si>
  <si>
    <t>Page No. 12</t>
  </si>
  <si>
    <t>Page No.  13</t>
  </si>
  <si>
    <t>Page No. 14</t>
  </si>
  <si>
    <t>Page No. 15</t>
  </si>
  <si>
    <t>Page No. 16</t>
  </si>
  <si>
    <t>Page No. 17</t>
  </si>
  <si>
    <t>Page No. 18</t>
  </si>
  <si>
    <t>Page No.  1</t>
  </si>
  <si>
    <t>Page No. 2</t>
  </si>
  <si>
    <t>Becky Medley, Chairperson</t>
  </si>
  <si>
    <t>Assisted by: Jeffrey D. Morris, Treasurer</t>
  </si>
  <si>
    <t>5-6</t>
  </si>
  <si>
    <t>7-8</t>
  </si>
  <si>
    <t>9-10</t>
  </si>
  <si>
    <t>11-12</t>
  </si>
  <si>
    <t>14-15</t>
  </si>
  <si>
    <t>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</si>
</sst>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000"/>
    <numFmt numFmtId="165" formatCode="0.0%"/>
    <numFmt numFmtId="166" formatCode="0.0000%"/>
    <numFmt numFmtId="167" formatCode="m/yy"/>
    <numFmt numFmtId="168" formatCode="\(0\)"/>
    <numFmt numFmtId="169" formatCode="0."/>
    <numFmt numFmtId="170" formatCode="#,##0.00000_);\(#,##0.00000\)"/>
    <numFmt numFmtId="171" formatCode="0.000"/>
  </numFmts>
  <fonts count="16">
    <font>
      <sz val="12"/>
      <name val="CG Times"/>
    </font>
    <font>
      <sz val="12"/>
      <name val="CG Times"/>
    </font>
    <font>
      <sz val="12"/>
      <name val="Tms Rmn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u/>
      <sz val="12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G Times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609">
    <xf numFmtId="0" fontId="0" fillId="0" borderId="0" xfId="0"/>
    <xf numFmtId="37" fontId="3" fillId="0" borderId="0" xfId="0" applyNumberFormat="1" applyFont="1"/>
    <xf numFmtId="37" fontId="4" fillId="0" borderId="0" xfId="0" applyNumberFormat="1" applyFont="1"/>
    <xf numFmtId="37" fontId="4" fillId="0" borderId="0" xfId="0" applyNumberFormat="1" applyFont="1" applyAlignment="1">
      <alignment horizontal="right"/>
    </xf>
    <xf numFmtId="37" fontId="4" fillId="0" borderId="1" xfId="0" applyNumberFormat="1" applyFont="1" applyBorder="1"/>
    <xf numFmtId="37" fontId="4" fillId="0" borderId="1" xfId="0" applyNumberFormat="1" applyFont="1" applyBorder="1" applyAlignment="1">
      <alignment horizontal="center"/>
    </xf>
    <xf numFmtId="37" fontId="4" fillId="0" borderId="1" xfId="0" quotePrefix="1" applyNumberFormat="1" applyFont="1" applyBorder="1" applyAlignment="1">
      <alignment horizontal="center"/>
    </xf>
    <xf numFmtId="37" fontId="4" fillId="0" borderId="2" xfId="0" applyNumberFormat="1" applyFont="1" applyBorder="1"/>
    <xf numFmtId="37" fontId="4" fillId="0" borderId="2" xfId="0" applyNumberFormat="1" applyFont="1" applyBorder="1" applyAlignment="1">
      <alignment horizontal="center"/>
    </xf>
    <xf numFmtId="37" fontId="5" fillId="0" borderId="3" xfId="0" applyNumberFormat="1" applyFont="1" applyBorder="1"/>
    <xf numFmtId="37" fontId="4" fillId="0" borderId="3" xfId="0" applyNumberFormat="1" applyFont="1" applyBorder="1"/>
    <xf numFmtId="37" fontId="4" fillId="0" borderId="3" xfId="0" applyNumberFormat="1" applyFont="1" applyBorder="1" applyAlignment="1">
      <alignment horizontal="center"/>
    </xf>
    <xf numFmtId="37" fontId="4" fillId="0" borderId="4" xfId="0" applyNumberFormat="1" applyFont="1" applyBorder="1"/>
    <xf numFmtId="37" fontId="4" fillId="0" borderId="5" xfId="0" applyNumberFormat="1" applyFont="1" applyBorder="1"/>
    <xf numFmtId="37" fontId="4" fillId="0" borderId="6" xfId="0" applyNumberFormat="1" applyFont="1" applyBorder="1"/>
    <xf numFmtId="37" fontId="4" fillId="0" borderId="7" xfId="0" applyNumberFormat="1" applyFont="1" applyBorder="1"/>
    <xf numFmtId="37" fontId="4" fillId="0" borderId="4" xfId="0" applyNumberFormat="1" applyFont="1" applyBorder="1" applyAlignment="1">
      <alignment horizontal="right"/>
    </xf>
    <xf numFmtId="37" fontId="4" fillId="0" borderId="8" xfId="0" applyNumberFormat="1" applyFont="1" applyBorder="1"/>
    <xf numFmtId="37" fontId="4" fillId="0" borderId="9" xfId="0" applyNumberFormat="1" applyFont="1" applyBorder="1"/>
    <xf numFmtId="37" fontId="4" fillId="0" borderId="10" xfId="0" applyNumberFormat="1" applyFont="1" applyBorder="1"/>
    <xf numFmtId="37" fontId="4" fillId="0" borderId="11" xfId="0" applyNumberFormat="1" applyFont="1" applyBorder="1"/>
    <xf numFmtId="37" fontId="4" fillId="0" borderId="10" xfId="0" applyNumberFormat="1" applyFont="1" applyBorder="1" applyAlignment="1">
      <alignment horizontal="center"/>
    </xf>
    <xf numFmtId="37" fontId="4" fillId="0" borderId="12" xfId="0" applyNumberFormat="1" applyFont="1" applyBorder="1" applyAlignment="1">
      <alignment horizontal="center"/>
    </xf>
    <xf numFmtId="37" fontId="5" fillId="0" borderId="13" xfId="0" applyNumberFormat="1" applyFont="1" applyBorder="1"/>
    <xf numFmtId="37" fontId="4" fillId="0" borderId="12" xfId="0" applyNumberFormat="1" applyFont="1" applyBorder="1"/>
    <xf numFmtId="37" fontId="5" fillId="0" borderId="11" xfId="0" applyNumberFormat="1" applyFont="1" applyBorder="1"/>
    <xf numFmtId="37" fontId="5" fillId="0" borderId="10" xfId="0" applyNumberFormat="1" applyFont="1" applyBorder="1"/>
    <xf numFmtId="37" fontId="4" fillId="0" borderId="13" xfId="0" applyNumberFormat="1" applyFont="1" applyBorder="1"/>
    <xf numFmtId="37" fontId="4" fillId="0" borderId="0" xfId="0" applyNumberFormat="1" applyFont="1" applyBorder="1"/>
    <xf numFmtId="37" fontId="4" fillId="0" borderId="0" xfId="0" applyNumberFormat="1" applyFont="1" applyBorder="1" applyAlignment="1">
      <alignment horizontal="right"/>
    </xf>
    <xf numFmtId="37" fontId="4" fillId="0" borderId="14" xfId="0" applyNumberFormat="1" applyFont="1" applyBorder="1"/>
    <xf numFmtId="165" fontId="4" fillId="0" borderId="4" xfId="0" applyNumberFormat="1" applyFont="1" applyBorder="1"/>
    <xf numFmtId="37" fontId="4" fillId="0" borderId="8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4" fillId="0" borderId="16" xfId="0" applyNumberFormat="1" applyFont="1" applyBorder="1"/>
    <xf numFmtId="37" fontId="4" fillId="0" borderId="4" xfId="0" applyNumberFormat="1" applyFont="1" applyFill="1" applyBorder="1"/>
    <xf numFmtId="37" fontId="4" fillId="0" borderId="13" xfId="0" applyNumberFormat="1" applyFont="1" applyFill="1" applyBorder="1"/>
    <xf numFmtId="37" fontId="4" fillId="0" borderId="13" xfId="0" applyNumberFormat="1" applyFont="1" applyFill="1" applyBorder="1" applyAlignment="1">
      <alignment horizontal="center"/>
    </xf>
    <xf numFmtId="37" fontId="4" fillId="0" borderId="2" xfId="0" applyNumberFormat="1" applyFont="1" applyFill="1" applyBorder="1"/>
    <xf numFmtId="37" fontId="4" fillId="0" borderId="12" xfId="0" applyNumberFormat="1" applyFont="1" applyFill="1" applyBorder="1"/>
    <xf numFmtId="37" fontId="4" fillId="0" borderId="10" xfId="0" applyNumberFormat="1" applyFont="1" applyFill="1" applyBorder="1" applyAlignment="1">
      <alignment horizontal="center"/>
    </xf>
    <xf numFmtId="37" fontId="4" fillId="0" borderId="17" xfId="0" applyNumberFormat="1" applyFont="1" applyFill="1" applyBorder="1"/>
    <xf numFmtId="37" fontId="4" fillId="0" borderId="3" xfId="0" applyNumberFormat="1" applyFont="1" applyFill="1" applyBorder="1"/>
    <xf numFmtId="37" fontId="4" fillId="0" borderId="3" xfId="0" applyNumberFormat="1" applyFont="1" applyFill="1" applyBorder="1" applyAlignment="1">
      <alignment horizontal="center"/>
    </xf>
    <xf numFmtId="37" fontId="4" fillId="0" borderId="19" xfId="0" applyNumberFormat="1" applyFont="1" applyBorder="1"/>
    <xf numFmtId="37" fontId="4" fillId="0" borderId="20" xfId="0" applyNumberFormat="1" applyFont="1" applyBorder="1"/>
    <xf numFmtId="1" fontId="5" fillId="0" borderId="11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37" fontId="4" fillId="0" borderId="17" xfId="0" applyNumberFormat="1" applyFont="1" applyBorder="1"/>
    <xf numFmtId="37" fontId="4" fillId="0" borderId="21" xfId="0" applyNumberFormat="1" applyFont="1" applyBorder="1"/>
    <xf numFmtId="37" fontId="4" fillId="0" borderId="22" xfId="0" applyNumberFormat="1" applyFont="1" applyFill="1" applyBorder="1" applyAlignment="1">
      <alignment horizontal="center"/>
    </xf>
    <xf numFmtId="37" fontId="4" fillId="0" borderId="5" xfId="0" applyNumberFormat="1" applyFont="1" applyBorder="1" applyProtection="1">
      <protection locked="0"/>
    </xf>
    <xf numFmtId="37" fontId="4" fillId="0" borderId="1" xfId="0" applyNumberFormat="1" applyFont="1" applyBorder="1" applyProtection="1">
      <protection locked="0"/>
    </xf>
    <xf numFmtId="37" fontId="4" fillId="0" borderId="3" xfId="0" applyNumberFormat="1" applyFont="1" applyBorder="1" applyProtection="1">
      <protection locked="0"/>
    </xf>
    <xf numFmtId="37" fontId="4" fillId="0" borderId="4" xfId="0" applyNumberFormat="1" applyFont="1" applyBorder="1" applyProtection="1">
      <protection locked="0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9" xfId="0" applyNumberFormat="1" applyFont="1" applyBorder="1" applyProtection="1">
      <protection locked="0"/>
    </xf>
    <xf numFmtId="37" fontId="4" fillId="0" borderId="6" xfId="0" applyNumberFormat="1" applyFont="1" applyBorder="1" applyProtection="1">
      <protection locked="0"/>
    </xf>
    <xf numFmtId="37" fontId="4" fillId="0" borderId="4" xfId="0" applyNumberFormat="1" applyFont="1" applyBorder="1" applyAlignment="1" applyProtection="1">
      <alignment horizontal="right"/>
      <protection locked="0"/>
    </xf>
    <xf numFmtId="37" fontId="4" fillId="0" borderId="0" xfId="0" applyNumberFormat="1" applyFont="1" applyProtection="1"/>
    <xf numFmtId="37" fontId="4" fillId="0" borderId="0" xfId="0" applyNumberFormat="1" applyFont="1" applyBorder="1" applyProtection="1"/>
    <xf numFmtId="37" fontId="4" fillId="0" borderId="1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3" xfId="0" applyNumberFormat="1" applyFont="1" applyBorder="1" applyProtection="1"/>
    <xf numFmtId="37" fontId="5" fillId="0" borderId="3" xfId="0" applyNumberFormat="1" applyFont="1" applyBorder="1" applyProtection="1"/>
    <xf numFmtId="37" fontId="4" fillId="0" borderId="6" xfId="0" applyNumberFormat="1" applyFont="1" applyBorder="1" applyProtection="1"/>
    <xf numFmtId="0" fontId="4" fillId="0" borderId="4" xfId="0" applyNumberFormat="1" applyFont="1" applyBorder="1" applyAlignment="1" applyProtection="1">
      <alignment horizontal="center"/>
    </xf>
    <xf numFmtId="3" fontId="4" fillId="0" borderId="0" xfId="0" applyNumberFormat="1" applyFont="1" applyBorder="1" applyProtection="1"/>
    <xf numFmtId="165" fontId="4" fillId="0" borderId="4" xfId="0" applyNumberFormat="1" applyFont="1" applyBorder="1" applyProtection="1"/>
    <xf numFmtId="37" fontId="4" fillId="0" borderId="4" xfId="0" applyNumberFormat="1" applyFont="1" applyBorder="1" applyAlignment="1" applyProtection="1">
      <alignment horizontal="right"/>
    </xf>
    <xf numFmtId="37" fontId="4" fillId="0" borderId="0" xfId="0" applyNumberFormat="1" applyFont="1" applyProtection="1">
      <protection locked="0"/>
    </xf>
    <xf numFmtId="170" fontId="4" fillId="0" borderId="0" xfId="0" applyNumberFormat="1" applyFont="1" applyProtection="1">
      <protection locked="0"/>
    </xf>
    <xf numFmtId="3" fontId="4" fillId="0" borderId="2" xfId="0" applyNumberFormat="1" applyFont="1" applyBorder="1" applyProtection="1"/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/>
    <xf numFmtId="0" fontId="3" fillId="0" borderId="0" xfId="0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right"/>
      <protection locked="0"/>
    </xf>
    <xf numFmtId="0" fontId="4" fillId="0" borderId="0" xfId="0" applyFont="1"/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Continuous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Continuous"/>
      <protection locked="0"/>
    </xf>
    <xf numFmtId="0" fontId="3" fillId="0" borderId="8" xfId="0" applyFont="1" applyBorder="1" applyAlignment="1" applyProtection="1">
      <alignment horizontal="centerContinuous"/>
      <protection locked="0"/>
    </xf>
    <xf numFmtId="0" fontId="3" fillId="0" borderId="5" xfId="0" applyFont="1" applyBorder="1" applyAlignment="1" applyProtection="1">
      <alignment horizontal="centerContinuous"/>
      <protection locked="0"/>
    </xf>
    <xf numFmtId="0" fontId="3" fillId="0" borderId="11" xfId="0" applyFont="1" applyBorder="1" applyAlignment="1" applyProtection="1">
      <alignment horizontal="centerContinuous"/>
      <protection locked="0"/>
    </xf>
    <xf numFmtId="0" fontId="3" fillId="0" borderId="6" xfId="0" applyFont="1" applyBorder="1" applyAlignment="1" applyProtection="1">
      <alignment horizontal="centerContinuous"/>
      <protection locked="0"/>
    </xf>
    <xf numFmtId="0" fontId="3" fillId="0" borderId="1" xfId="0" applyFont="1" applyBorder="1" applyAlignment="1" applyProtection="1">
      <alignment horizontal="centerContinuous"/>
      <protection locked="0"/>
    </xf>
    <xf numFmtId="0" fontId="3" fillId="0" borderId="2" xfId="0" applyFont="1" applyBorder="1" applyAlignment="1" applyProtection="1">
      <alignment horizontal="centerContinuous"/>
      <protection locked="0"/>
    </xf>
    <xf numFmtId="0" fontId="3" fillId="0" borderId="3" xfId="0" applyFont="1" applyBorder="1" applyAlignment="1" applyProtection="1">
      <alignment horizontal="centerContinuous"/>
      <protection locked="0"/>
    </xf>
    <xf numFmtId="0" fontId="3" fillId="0" borderId="4" xfId="0" applyFont="1" applyBorder="1" applyProtection="1">
      <protection locked="0"/>
    </xf>
    <xf numFmtId="5" fontId="3" fillId="0" borderId="4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0" xfId="14" applyFont="1" applyAlignment="1" applyProtection="1">
      <alignment horizontal="left"/>
    </xf>
    <xf numFmtId="0" fontId="3" fillId="0" borderId="0" xfId="14" applyFont="1" applyProtection="1"/>
    <xf numFmtId="0" fontId="3" fillId="0" borderId="0" xfId="14" applyFont="1" applyAlignment="1" applyProtection="1">
      <alignment horizontal="right"/>
    </xf>
    <xf numFmtId="0" fontId="4" fillId="0" borderId="0" xfId="0" applyFont="1" applyProtection="1"/>
    <xf numFmtId="0" fontId="7" fillId="0" borderId="0" xfId="14" applyFont="1" applyBorder="1" applyAlignment="1" applyProtection="1">
      <alignment horizontal="centerContinuous"/>
    </xf>
    <xf numFmtId="0" fontId="8" fillId="0" borderId="0" xfId="14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Continuous"/>
    </xf>
    <xf numFmtId="0" fontId="3" fillId="0" borderId="0" xfId="14" applyFont="1" applyAlignment="1" applyProtection="1">
      <alignment horizontal="centerContinuous"/>
    </xf>
    <xf numFmtId="0" fontId="4" fillId="0" borderId="9" xfId="0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"/>
    </xf>
    <xf numFmtId="0" fontId="3" fillId="0" borderId="15" xfId="14" applyFont="1" applyBorder="1" applyAlignment="1" applyProtection="1">
      <alignment horizontal="centerContinuous"/>
    </xf>
    <xf numFmtId="0" fontId="4" fillId="0" borderId="0" xfId="0" applyFont="1" applyBorder="1" applyProtection="1"/>
    <xf numFmtId="0" fontId="3" fillId="0" borderId="11" xfId="14" applyFont="1" applyBorder="1" applyAlignment="1" applyProtection="1">
      <alignment horizontal="centerContinuous"/>
    </xf>
    <xf numFmtId="0" fontId="3" fillId="0" borderId="6" xfId="14" applyFont="1" applyBorder="1" applyAlignment="1" applyProtection="1">
      <alignment horizontal="centerContinuous"/>
    </xf>
    <xf numFmtId="0" fontId="3" fillId="0" borderId="13" xfId="14" applyFont="1" applyBorder="1" applyAlignment="1" applyProtection="1">
      <alignment wrapText="1"/>
    </xf>
    <xf numFmtId="0" fontId="3" fillId="0" borderId="4" xfId="14" applyFont="1" applyBorder="1" applyAlignment="1" applyProtection="1">
      <alignment horizontal="center" wrapText="1"/>
    </xf>
    <xf numFmtId="0" fontId="3" fillId="0" borderId="4" xfId="14" applyFont="1" applyBorder="1" applyAlignment="1" applyProtection="1">
      <alignment horizontal="centerContinuous" wrapText="1"/>
    </xf>
    <xf numFmtId="0" fontId="3" fillId="0" borderId="13" xfId="14" applyFont="1" applyBorder="1" applyProtection="1"/>
    <xf numFmtId="0" fontId="3" fillId="0" borderId="4" xfId="14" applyFont="1" applyBorder="1" applyAlignment="1" applyProtection="1">
      <alignment horizontal="center"/>
      <protection locked="0"/>
    </xf>
    <xf numFmtId="4" fontId="3" fillId="0" borderId="1" xfId="14" applyNumberFormat="1" applyFont="1" applyBorder="1" applyProtection="1"/>
    <xf numFmtId="0" fontId="3" fillId="0" borderId="4" xfId="14" applyFont="1" applyBorder="1" applyProtection="1"/>
    <xf numFmtId="4" fontId="3" fillId="0" borderId="2" xfId="14" applyNumberFormat="1" applyFont="1" applyBorder="1" applyProtection="1"/>
    <xf numFmtId="0" fontId="3" fillId="0" borderId="1" xfId="14" applyFont="1" applyBorder="1" applyProtection="1"/>
    <xf numFmtId="0" fontId="3" fillId="0" borderId="1" xfId="14" applyFont="1" applyBorder="1" applyAlignment="1" applyProtection="1">
      <alignment horizontal="center"/>
      <protection locked="0"/>
    </xf>
    <xf numFmtId="0" fontId="3" fillId="0" borderId="3" xfId="14" applyFont="1" applyBorder="1" applyProtection="1"/>
    <xf numFmtId="0" fontId="3" fillId="0" borderId="3" xfId="14" applyFont="1" applyBorder="1" applyAlignment="1" applyProtection="1">
      <alignment horizontal="center"/>
      <protection locked="0"/>
    </xf>
    <xf numFmtId="37" fontId="3" fillId="0" borderId="3" xfId="14" applyNumberFormat="1" applyFont="1" applyBorder="1" applyProtection="1"/>
    <xf numFmtId="4" fontId="3" fillId="0" borderId="3" xfId="14" applyNumberFormat="1" applyFont="1" applyBorder="1" applyProtection="1"/>
    <xf numFmtId="37" fontId="3" fillId="0" borderId="4" xfId="14" applyNumberFormat="1" applyFont="1" applyBorder="1" applyProtection="1"/>
    <xf numFmtId="4" fontId="3" fillId="0" borderId="4" xfId="14" applyNumberFormat="1" applyFont="1" applyBorder="1" applyProtection="1"/>
    <xf numFmtId="37" fontId="4" fillId="2" borderId="4" xfId="13" applyNumberFormat="1" applyFont="1" applyFill="1" applyBorder="1" applyAlignment="1" applyProtection="1">
      <alignment horizontal="center" vertical="top"/>
    </xf>
    <xf numFmtId="4" fontId="3" fillId="0" borderId="0" xfId="14" applyNumberFormat="1" applyFont="1" applyProtection="1"/>
    <xf numFmtId="4" fontId="3" fillId="0" borderId="0" xfId="14" applyNumberFormat="1" applyFont="1" applyBorder="1" applyProtection="1"/>
    <xf numFmtId="0" fontId="3" fillId="0" borderId="23" xfId="14" applyFont="1" applyFill="1" applyBorder="1" applyProtection="1"/>
    <xf numFmtId="0" fontId="3" fillId="0" borderId="0" xfId="14" applyFont="1" applyBorder="1" applyProtection="1"/>
    <xf numFmtId="0" fontId="3" fillId="0" borderId="24" xfId="14" applyFont="1" applyFill="1" applyBorder="1" applyProtection="1"/>
    <xf numFmtId="0" fontId="3" fillId="0" borderId="25" xfId="14" applyFont="1" applyFill="1" applyBorder="1" applyProtection="1"/>
    <xf numFmtId="0" fontId="3" fillId="0" borderId="0" xfId="14" applyFont="1" applyBorder="1" applyAlignment="1" applyProtection="1">
      <alignment vertical="top"/>
    </xf>
    <xf numFmtId="0" fontId="3" fillId="0" borderId="0" xfId="14" applyFont="1" applyBorder="1" applyAlignment="1" applyProtection="1">
      <alignment horizontal="left"/>
    </xf>
    <xf numFmtId="0" fontId="3" fillId="0" borderId="0" xfId="14" applyFont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0" fontId="3" fillId="0" borderId="0" xfId="2" applyFont="1" applyProtection="1"/>
    <xf numFmtId="0" fontId="7" fillId="0" borderId="0" xfId="2" applyFont="1" applyAlignment="1" applyProtection="1">
      <alignment horizontal="centerContinuous"/>
    </xf>
    <xf numFmtId="0" fontId="3" fillId="0" borderId="1" xfId="2" applyFont="1" applyBorder="1" applyAlignment="1" applyProtection="1">
      <alignment horizontal="centerContinuous"/>
    </xf>
    <xf numFmtId="0" fontId="3" fillId="0" borderId="10" xfId="2" applyFont="1" applyBorder="1" applyProtection="1"/>
    <xf numFmtId="0" fontId="3" fillId="0" borderId="5" xfId="2" applyFont="1" applyBorder="1" applyProtection="1"/>
    <xf numFmtId="0" fontId="3" fillId="0" borderId="10" xfId="2" applyFont="1" applyBorder="1" applyAlignment="1" applyProtection="1">
      <alignment horizontal="centerContinuous"/>
    </xf>
    <xf numFmtId="0" fontId="3" fillId="0" borderId="5" xfId="2" applyFont="1" applyBorder="1" applyAlignment="1" applyProtection="1">
      <alignment horizontal="centerContinuous"/>
    </xf>
    <xf numFmtId="0" fontId="3" fillId="0" borderId="2" xfId="2" applyFont="1" applyBorder="1" applyAlignment="1" applyProtection="1">
      <alignment horizontal="centerContinuous"/>
    </xf>
    <xf numFmtId="0" fontId="3" fillId="0" borderId="11" xfId="2" applyFont="1" applyBorder="1" applyAlignment="1" applyProtection="1">
      <alignment horizontal="centerContinuous"/>
    </xf>
    <xf numFmtId="0" fontId="3" fillId="0" borderId="6" xfId="2" applyFont="1" applyBorder="1" applyAlignment="1" applyProtection="1">
      <alignment horizontal="centerContinuous"/>
    </xf>
    <xf numFmtId="0" fontId="3" fillId="0" borderId="0" xfId="2" applyFont="1" applyAlignment="1" applyProtection="1">
      <alignment horizontal="centerContinuous"/>
    </xf>
    <xf numFmtId="0" fontId="3" fillId="0" borderId="3" xfId="2" applyFont="1" applyBorder="1" applyAlignment="1" applyProtection="1">
      <alignment horizontal="centerContinuous"/>
    </xf>
    <xf numFmtId="14" fontId="3" fillId="0" borderId="3" xfId="2" applyNumberFormat="1" applyFont="1" applyBorder="1" applyAlignment="1" applyProtection="1">
      <alignment horizontal="centerContinuous"/>
    </xf>
    <xf numFmtId="0" fontId="3" fillId="0" borderId="4" xfId="2" applyFont="1" applyBorder="1" applyAlignment="1" applyProtection="1">
      <alignment horizontal="centerContinuous"/>
    </xf>
    <xf numFmtId="0" fontId="3" fillId="0" borderId="4" xfId="2" applyFont="1" applyBorder="1" applyProtection="1">
      <protection locked="0"/>
    </xf>
    <xf numFmtId="14" fontId="3" fillId="0" borderId="4" xfId="2" applyNumberFormat="1" applyFont="1" applyBorder="1" applyProtection="1">
      <protection locked="0"/>
    </xf>
    <xf numFmtId="164" fontId="3" fillId="0" borderId="4" xfId="2" applyNumberFormat="1" applyFont="1" applyBorder="1" applyAlignment="1" applyProtection="1">
      <alignment horizontal="center"/>
      <protection locked="0"/>
    </xf>
    <xf numFmtId="3" fontId="3" fillId="0" borderId="4" xfId="2" applyNumberFormat="1" applyFont="1" applyBorder="1" applyProtection="1">
      <protection locked="0"/>
    </xf>
    <xf numFmtId="10" fontId="3" fillId="0" borderId="4" xfId="2" applyNumberFormat="1" applyFont="1" applyBorder="1" applyAlignment="1" applyProtection="1">
      <alignment horizontal="center"/>
      <protection locked="0"/>
    </xf>
    <xf numFmtId="164" fontId="3" fillId="0" borderId="4" xfId="2" applyNumberFormat="1" applyFont="1" applyBorder="1" applyProtection="1">
      <protection locked="0"/>
    </xf>
    <xf numFmtId="10" fontId="3" fillId="0" borderId="4" xfId="17" applyNumberFormat="1" applyFont="1" applyBorder="1" applyAlignment="1" applyProtection="1">
      <alignment horizontal="center"/>
      <protection locked="0"/>
    </xf>
    <xf numFmtId="0" fontId="3" fillId="0" borderId="0" xfId="3" applyFont="1" applyProtection="1"/>
    <xf numFmtId="0" fontId="3" fillId="0" borderId="0" xfId="3" applyFont="1" applyAlignment="1" applyProtection="1">
      <alignment horizontal="centerContinuous"/>
    </xf>
    <xf numFmtId="0" fontId="7" fillId="0" borderId="0" xfId="3" applyFont="1" applyAlignment="1" applyProtection="1">
      <alignment horizontal="centerContinuous"/>
    </xf>
    <xf numFmtId="0" fontId="3" fillId="0" borderId="1" xfId="3" applyFont="1" applyBorder="1" applyProtection="1"/>
    <xf numFmtId="0" fontId="3" fillId="0" borderId="1" xfId="3" applyFont="1" applyBorder="1" applyAlignment="1" applyProtection="1">
      <alignment horizontal="center"/>
    </xf>
    <xf numFmtId="0" fontId="3" fillId="0" borderId="2" xfId="3" applyFont="1" applyBorder="1" applyAlignment="1" applyProtection="1">
      <alignment horizontal="centerContinuous"/>
    </xf>
    <xf numFmtId="0" fontId="3" fillId="0" borderId="2" xfId="3" applyFont="1" applyBorder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0" fontId="3" fillId="0" borderId="3" xfId="3" applyFont="1" applyBorder="1" applyAlignment="1" applyProtection="1">
      <alignment horizontal="centerContinuous"/>
    </xf>
    <xf numFmtId="14" fontId="3" fillId="0" borderId="3" xfId="3" applyNumberFormat="1" applyFont="1" applyBorder="1" applyAlignment="1" applyProtection="1">
      <alignment horizontal="centerContinuous"/>
    </xf>
    <xf numFmtId="0" fontId="3" fillId="0" borderId="3" xfId="3" applyFont="1" applyBorder="1" applyAlignment="1" applyProtection="1">
      <alignment horizontal="center"/>
    </xf>
    <xf numFmtId="0" fontId="3" fillId="0" borderId="4" xfId="3" applyFont="1" applyBorder="1" applyProtection="1">
      <protection locked="0"/>
    </xf>
    <xf numFmtId="14" fontId="3" fillId="0" borderId="4" xfId="3" applyNumberFormat="1" applyFont="1" applyBorder="1" applyProtection="1">
      <protection locked="0"/>
    </xf>
    <xf numFmtId="164" fontId="3" fillId="0" borderId="4" xfId="3" applyNumberFormat="1" applyFont="1" applyBorder="1" applyProtection="1">
      <protection locked="0"/>
    </xf>
    <xf numFmtId="3" fontId="3" fillId="0" borderId="4" xfId="3" applyNumberFormat="1" applyFont="1" applyBorder="1" applyProtection="1">
      <protection locked="0"/>
    </xf>
    <xf numFmtId="0" fontId="4" fillId="0" borderId="0" xfId="4" applyFont="1" applyProtection="1"/>
    <xf numFmtId="0" fontId="4" fillId="0" borderId="0" xfId="4" applyFont="1" applyAlignment="1" applyProtection="1">
      <alignment horizontal="right"/>
    </xf>
    <xf numFmtId="0" fontId="4" fillId="0" borderId="1" xfId="4" applyFont="1" applyBorder="1" applyAlignment="1" applyProtection="1">
      <alignment horizontal="center"/>
    </xf>
    <xf numFmtId="0" fontId="4" fillId="0" borderId="2" xfId="4" applyFont="1" applyBorder="1" applyAlignment="1" applyProtection="1">
      <alignment horizontal="center"/>
    </xf>
    <xf numFmtId="0" fontId="4" fillId="0" borderId="3" xfId="4" applyFont="1" applyBorder="1" applyAlignment="1" applyProtection="1">
      <alignment horizontal="center"/>
    </xf>
    <xf numFmtId="0" fontId="4" fillId="0" borderId="4" xfId="4" applyFont="1" applyBorder="1" applyProtection="1"/>
    <xf numFmtId="3" fontId="4" fillId="0" borderId="3" xfId="4" applyNumberFormat="1" applyFont="1" applyBorder="1" applyProtection="1">
      <protection locked="0"/>
    </xf>
    <xf numFmtId="3" fontId="4" fillId="0" borderId="3" xfId="4" applyNumberFormat="1" applyFont="1" applyBorder="1" applyProtection="1"/>
    <xf numFmtId="0" fontId="4" fillId="0" borderId="2" xfId="4" applyFont="1" applyBorder="1" applyProtection="1"/>
    <xf numFmtId="3" fontId="4" fillId="0" borderId="2" xfId="4" applyNumberFormat="1" applyFont="1" applyBorder="1" applyProtection="1"/>
    <xf numFmtId="0" fontId="4" fillId="0" borderId="4" xfId="4" applyFont="1" applyBorder="1" applyAlignment="1" applyProtection="1">
      <alignment horizontal="center"/>
    </xf>
    <xf numFmtId="3" fontId="4" fillId="0" borderId="4" xfId="4" applyNumberFormat="1" applyFont="1" applyBorder="1" applyProtection="1">
      <protection locked="0"/>
    </xf>
    <xf numFmtId="0" fontId="5" fillId="0" borderId="3" xfId="4" applyFont="1" applyBorder="1" applyProtection="1"/>
    <xf numFmtId="3" fontId="4" fillId="0" borderId="4" xfId="4" applyNumberFormat="1" applyFont="1" applyBorder="1" applyProtection="1"/>
    <xf numFmtId="0" fontId="4" fillId="0" borderId="1" xfId="4" applyFont="1" applyBorder="1" applyProtection="1"/>
    <xf numFmtId="3" fontId="4" fillId="0" borderId="1" xfId="4" applyNumberFormat="1" applyFont="1" applyBorder="1" applyProtection="1"/>
    <xf numFmtId="3" fontId="4" fillId="0" borderId="0" xfId="4" applyNumberFormat="1" applyFont="1" applyProtection="1"/>
    <xf numFmtId="3" fontId="4" fillId="0" borderId="4" xfId="4" applyNumberFormat="1" applyFont="1" applyBorder="1" applyAlignment="1" applyProtection="1">
      <alignment horizontal="right"/>
      <protection locked="0"/>
    </xf>
    <xf numFmtId="3" fontId="4" fillId="0" borderId="0" xfId="4" applyNumberFormat="1" applyFont="1" applyProtection="1">
      <protection locked="0"/>
    </xf>
    <xf numFmtId="3" fontId="4" fillId="3" borderId="4" xfId="4" applyNumberFormat="1" applyFont="1" applyFill="1" applyBorder="1" applyProtection="1">
      <protection locked="0"/>
    </xf>
    <xf numFmtId="37" fontId="4" fillId="0" borderId="0" xfId="4" applyNumberFormat="1" applyFont="1" applyProtection="1"/>
    <xf numFmtId="37" fontId="4" fillId="0" borderId="3" xfId="4" applyNumberFormat="1" applyFont="1" applyBorder="1" applyProtection="1"/>
    <xf numFmtId="37" fontId="4" fillId="0" borderId="4" xfId="4" applyNumberFormat="1" applyFont="1" applyBorder="1" applyProtection="1">
      <protection locked="0"/>
    </xf>
    <xf numFmtId="0" fontId="5" fillId="0" borderId="1" xfId="4" applyFont="1" applyBorder="1" applyProtection="1"/>
    <xf numFmtId="0" fontId="4" fillId="0" borderId="3" xfId="4" applyFont="1" applyBorder="1" applyProtection="1"/>
    <xf numFmtId="0" fontId="4" fillId="0" borderId="0" xfId="4" applyFont="1" applyAlignment="1" applyProtection="1">
      <alignment horizontal="centerContinuous"/>
    </xf>
    <xf numFmtId="37" fontId="5" fillId="0" borderId="3" xfId="0" applyNumberFormat="1" applyFont="1" applyBorder="1" applyAlignment="1">
      <alignment horizontal="left"/>
    </xf>
    <xf numFmtId="0" fontId="4" fillId="0" borderId="0" xfId="5" applyFont="1" applyProtection="1"/>
    <xf numFmtId="0" fontId="4" fillId="0" borderId="0" xfId="5" applyFont="1" applyAlignment="1" applyProtection="1">
      <alignment horizontal="right"/>
    </xf>
    <xf numFmtId="0" fontId="4" fillId="0" borderId="1" xfId="5" applyFont="1" applyBorder="1" applyAlignment="1" applyProtection="1">
      <alignment horizontal="center"/>
    </xf>
    <xf numFmtId="0" fontId="4" fillId="0" borderId="2" xfId="5" applyFont="1" applyBorder="1" applyAlignment="1" applyProtection="1">
      <alignment horizontal="center"/>
    </xf>
    <xf numFmtId="0" fontId="4" fillId="0" borderId="3" xfId="5" applyFont="1" applyBorder="1" applyAlignment="1" applyProtection="1">
      <alignment horizontal="center"/>
    </xf>
    <xf numFmtId="0" fontId="5" fillId="0" borderId="1" xfId="5" applyFont="1" applyBorder="1" applyProtection="1"/>
    <xf numFmtId="0" fontId="4" fillId="0" borderId="4" xfId="5" applyFont="1" applyBorder="1" applyAlignment="1" applyProtection="1">
      <alignment horizontal="center"/>
    </xf>
    <xf numFmtId="3" fontId="4" fillId="0" borderId="4" xfId="5" applyNumberFormat="1" applyFont="1" applyBorder="1" applyProtection="1"/>
    <xf numFmtId="37" fontId="4" fillId="0" borderId="4" xfId="5" applyNumberFormat="1" applyFont="1" applyBorder="1" applyProtection="1"/>
    <xf numFmtId="0" fontId="4" fillId="0" borderId="2" xfId="5" applyFont="1" applyBorder="1" applyProtection="1"/>
    <xf numFmtId="3" fontId="4" fillId="0" borderId="2" xfId="5" applyNumberFormat="1" applyFont="1" applyBorder="1" applyProtection="1"/>
    <xf numFmtId="37" fontId="4" fillId="0" borderId="2" xfId="5" applyNumberFormat="1" applyFont="1" applyBorder="1" applyProtection="1"/>
    <xf numFmtId="3" fontId="4" fillId="0" borderId="3" xfId="5" applyNumberFormat="1" applyFont="1" applyBorder="1" applyProtection="1">
      <protection locked="0"/>
    </xf>
    <xf numFmtId="37" fontId="4" fillId="0" borderId="3" xfId="5" applyNumberFormat="1" applyFont="1" applyBorder="1" applyProtection="1">
      <protection locked="0"/>
    </xf>
    <xf numFmtId="3" fontId="4" fillId="0" borderId="4" xfId="5" applyNumberFormat="1" applyFont="1" applyBorder="1" applyProtection="1">
      <protection locked="0"/>
    </xf>
    <xf numFmtId="37" fontId="4" fillId="0" borderId="4" xfId="5" applyNumberFormat="1" applyFont="1" applyBorder="1" applyProtection="1">
      <protection locked="0"/>
    </xf>
    <xf numFmtId="3" fontId="4" fillId="0" borderId="1" xfId="5" applyNumberFormat="1" applyFont="1" applyBorder="1" applyProtection="1">
      <protection locked="0"/>
    </xf>
    <xf numFmtId="37" fontId="4" fillId="0" borderId="1" xfId="5" applyNumberFormat="1" applyFont="1" applyBorder="1" applyProtection="1">
      <protection locked="0"/>
    </xf>
    <xf numFmtId="0" fontId="5" fillId="0" borderId="3" xfId="5" applyFont="1" applyBorder="1" applyProtection="1"/>
    <xf numFmtId="3" fontId="4" fillId="0" borderId="3" xfId="5" applyNumberFormat="1" applyFont="1" applyBorder="1" applyProtection="1"/>
    <xf numFmtId="37" fontId="4" fillId="0" borderId="3" xfId="5" applyNumberFormat="1" applyFont="1" applyBorder="1" applyProtection="1"/>
    <xf numFmtId="3" fontId="4" fillId="0" borderId="0" xfId="5" applyNumberFormat="1" applyFont="1" applyBorder="1" applyProtection="1"/>
    <xf numFmtId="0" fontId="5" fillId="0" borderId="2" xfId="5" applyFont="1" applyBorder="1" applyProtection="1"/>
    <xf numFmtId="0" fontId="4" fillId="0" borderId="3" xfId="5" applyFont="1" applyBorder="1" applyProtection="1"/>
    <xf numFmtId="3" fontId="4" fillId="0" borderId="6" xfId="5" applyNumberFormat="1" applyFont="1" applyBorder="1" applyProtection="1"/>
    <xf numFmtId="0" fontId="4" fillId="0" borderId="1" xfId="5" applyFont="1" applyBorder="1" applyProtection="1"/>
    <xf numFmtId="3" fontId="4" fillId="0" borderId="0" xfId="5" applyNumberFormat="1" applyFont="1" applyProtection="1"/>
    <xf numFmtId="37" fontId="4" fillId="0" borderId="1" xfId="5" applyNumberFormat="1" applyFont="1" applyBorder="1" applyProtection="1"/>
    <xf numFmtId="0" fontId="4" fillId="0" borderId="4" xfId="5" applyFont="1" applyBorder="1" applyProtection="1"/>
    <xf numFmtId="166" fontId="4" fillId="0" borderId="4" xfId="5" applyNumberFormat="1" applyFont="1" applyBorder="1" applyProtection="1"/>
    <xf numFmtId="0" fontId="4" fillId="0" borderId="0" xfId="5" applyFont="1" applyAlignment="1" applyProtection="1">
      <alignment horizontal="centerContinuous"/>
    </xf>
    <xf numFmtId="0" fontId="4" fillId="0" borderId="0" xfId="6" applyFont="1" applyProtection="1"/>
    <xf numFmtId="0" fontId="4" fillId="0" borderId="0" xfId="6" applyFont="1" applyAlignment="1" applyProtection="1">
      <alignment horizontal="right"/>
    </xf>
    <xf numFmtId="0" fontId="4" fillId="0" borderId="1" xfId="6" applyFont="1" applyBorder="1" applyAlignment="1" applyProtection="1">
      <alignment horizontal="center"/>
    </xf>
    <xf numFmtId="0" fontId="4" fillId="0" borderId="2" xfId="6" applyFont="1" applyBorder="1" applyAlignment="1" applyProtection="1">
      <alignment horizontal="center"/>
    </xf>
    <xf numFmtId="0" fontId="4" fillId="0" borderId="3" xfId="6" applyFont="1" applyBorder="1" applyAlignment="1" applyProtection="1">
      <alignment horizontal="center"/>
    </xf>
    <xf numFmtId="0" fontId="4" fillId="0" borderId="4" xfId="6" applyFont="1" applyBorder="1" applyProtection="1"/>
    <xf numFmtId="3" fontId="4" fillId="0" borderId="4" xfId="6" applyNumberFormat="1" applyFont="1" applyBorder="1" applyProtection="1">
      <protection locked="0"/>
    </xf>
    <xf numFmtId="3" fontId="4" fillId="0" borderId="4" xfId="6" applyNumberFormat="1" applyFont="1" applyBorder="1" applyProtection="1"/>
    <xf numFmtId="0" fontId="4" fillId="0" borderId="1" xfId="6" applyFont="1" applyBorder="1" applyProtection="1"/>
    <xf numFmtId="3" fontId="4" fillId="0" borderId="1" xfId="6" applyNumberFormat="1" applyFont="1" applyBorder="1" applyProtection="1"/>
    <xf numFmtId="0" fontId="4" fillId="0" borderId="2" xfId="6" applyFont="1" applyBorder="1" applyProtection="1"/>
    <xf numFmtId="3" fontId="4" fillId="0" borderId="2" xfId="6" applyNumberFormat="1" applyFont="1" applyBorder="1" applyProtection="1"/>
    <xf numFmtId="3" fontId="4" fillId="0" borderId="3" xfId="6" applyNumberFormat="1" applyFont="1" applyBorder="1" applyProtection="1">
      <protection locked="0"/>
    </xf>
    <xf numFmtId="0" fontId="4" fillId="0" borderId="4" xfId="6" applyFont="1" applyBorder="1" applyAlignment="1" applyProtection="1">
      <alignment horizontal="center"/>
    </xf>
    <xf numFmtId="0" fontId="5" fillId="0" borderId="3" xfId="6" applyFont="1" applyBorder="1" applyProtection="1"/>
    <xf numFmtId="3" fontId="4" fillId="0" borderId="0" xfId="6" applyNumberFormat="1" applyFont="1" applyProtection="1"/>
    <xf numFmtId="3" fontId="4" fillId="0" borderId="0" xfId="6" applyNumberFormat="1" applyFont="1" applyProtection="1">
      <protection locked="0"/>
    </xf>
    <xf numFmtId="0" fontId="5" fillId="0" borderId="1" xfId="6" applyFont="1" applyBorder="1" applyProtection="1"/>
    <xf numFmtId="0" fontId="4" fillId="0" borderId="3" xfId="6" applyFont="1" applyBorder="1" applyProtection="1"/>
    <xf numFmtId="3" fontId="4" fillId="0" borderId="3" xfId="6" applyNumberFormat="1" applyFont="1" applyBorder="1" applyProtection="1"/>
    <xf numFmtId="0" fontId="4" fillId="0" borderId="0" xfId="6" applyFont="1" applyAlignment="1" applyProtection="1">
      <alignment horizontal="centerContinuous"/>
      <protection locked="0"/>
    </xf>
    <xf numFmtId="0" fontId="4" fillId="0" borderId="0" xfId="6" applyFont="1" applyAlignment="1" applyProtection="1">
      <alignment horizontal="centerContinuous"/>
    </xf>
    <xf numFmtId="0" fontId="4" fillId="0" borderId="0" xfId="6" applyFont="1" applyAlignment="1">
      <alignment horizontal="centerContinuous"/>
    </xf>
    <xf numFmtId="0" fontId="4" fillId="0" borderId="0" xfId="0" applyFont="1" applyFill="1"/>
    <xf numFmtId="0" fontId="4" fillId="0" borderId="0" xfId="7" applyFont="1" applyProtection="1"/>
    <xf numFmtId="0" fontId="4" fillId="0" borderId="0" xfId="7" applyFont="1" applyAlignment="1" applyProtection="1">
      <alignment horizontal="right"/>
    </xf>
    <xf numFmtId="0" fontId="4" fillId="0" borderId="1" xfId="7" applyFont="1" applyBorder="1" applyAlignment="1" applyProtection="1">
      <alignment horizontal="center"/>
    </xf>
    <xf numFmtId="0" fontId="4" fillId="0" borderId="2" xfId="7" applyFont="1" applyBorder="1" applyAlignment="1" applyProtection="1">
      <alignment horizontal="center"/>
    </xf>
    <xf numFmtId="0" fontId="4" fillId="0" borderId="3" xfId="7" applyFont="1" applyBorder="1" applyAlignment="1" applyProtection="1">
      <alignment horizontal="center"/>
    </xf>
    <xf numFmtId="0" fontId="5" fillId="0" borderId="1" xfId="7" applyFont="1" applyBorder="1" applyProtection="1"/>
    <xf numFmtId="0" fontId="4" fillId="0" borderId="4" xfId="7" applyFont="1" applyBorder="1" applyAlignment="1" applyProtection="1">
      <alignment horizontal="center"/>
    </xf>
    <xf numFmtId="3" fontId="4" fillId="0" borderId="4" xfId="7" applyNumberFormat="1" applyFont="1" applyBorder="1" applyProtection="1"/>
    <xf numFmtId="0" fontId="4" fillId="0" borderId="1" xfId="7" applyFont="1" applyBorder="1" applyProtection="1"/>
    <xf numFmtId="3" fontId="4" fillId="0" borderId="1" xfId="7" applyNumberFormat="1" applyFont="1" applyBorder="1" applyProtection="1"/>
    <xf numFmtId="0" fontId="4" fillId="0" borderId="2" xfId="7" applyFont="1" applyBorder="1" applyProtection="1"/>
    <xf numFmtId="3" fontId="4" fillId="0" borderId="2" xfId="7" applyNumberFormat="1" applyFont="1" applyBorder="1" applyProtection="1"/>
    <xf numFmtId="3" fontId="4" fillId="0" borderId="3" xfId="7" applyNumberFormat="1" applyFont="1" applyBorder="1" applyProtection="1">
      <protection locked="0"/>
    </xf>
    <xf numFmtId="3" fontId="4" fillId="0" borderId="4" xfId="7" applyNumberFormat="1" applyFont="1" applyBorder="1" applyProtection="1">
      <protection locked="0"/>
    </xf>
    <xf numFmtId="3" fontId="4" fillId="0" borderId="1" xfId="7" applyNumberFormat="1" applyFont="1" applyBorder="1" applyProtection="1">
      <protection locked="0"/>
    </xf>
    <xf numFmtId="0" fontId="4" fillId="0" borderId="7" xfId="7" applyFont="1" applyBorder="1" applyAlignment="1" applyProtection="1">
      <alignment horizontal="center"/>
    </xf>
    <xf numFmtId="3" fontId="4" fillId="0" borderId="7" xfId="7" applyNumberFormat="1" applyFont="1" applyBorder="1" applyProtection="1"/>
    <xf numFmtId="0" fontId="5" fillId="0" borderId="3" xfId="7" applyFont="1" applyBorder="1" applyProtection="1"/>
    <xf numFmtId="3" fontId="4" fillId="0" borderId="3" xfId="7" applyNumberFormat="1" applyFont="1" applyBorder="1" applyProtection="1"/>
    <xf numFmtId="3" fontId="4" fillId="0" borderId="0" xfId="7" applyNumberFormat="1" applyFont="1" applyBorder="1" applyProtection="1"/>
    <xf numFmtId="0" fontId="5" fillId="0" borderId="2" xfId="7" applyFont="1" applyBorder="1" applyProtection="1"/>
    <xf numFmtId="3" fontId="4" fillId="0" borderId="2" xfId="7" applyNumberFormat="1" applyFont="1" applyFill="1" applyBorder="1" applyProtection="1"/>
    <xf numFmtId="0" fontId="4" fillId="0" borderId="3" xfId="7" applyFont="1" applyBorder="1" applyProtection="1"/>
    <xf numFmtId="3" fontId="4" fillId="0" borderId="6" xfId="7" applyNumberFormat="1" applyFont="1" applyBorder="1" applyProtection="1"/>
    <xf numFmtId="0" fontId="4" fillId="0" borderId="0" xfId="7" applyFont="1" applyBorder="1" applyProtection="1"/>
    <xf numFmtId="0" fontId="4" fillId="0" borderId="0" xfId="7" applyFont="1" applyBorder="1" applyAlignment="1" applyProtection="1">
      <alignment horizontal="center"/>
    </xf>
    <xf numFmtId="3" fontId="4" fillId="0" borderId="0" xfId="7" applyNumberFormat="1" applyFont="1" applyFill="1" applyBorder="1" applyProtection="1"/>
    <xf numFmtId="0" fontId="4" fillId="0" borderId="0" xfId="8" applyFont="1" applyProtection="1"/>
    <xf numFmtId="0" fontId="4" fillId="0" borderId="0" xfId="8" applyFont="1" applyAlignment="1" applyProtection="1">
      <alignment horizontal="right"/>
    </xf>
    <xf numFmtId="0" fontId="4" fillId="0" borderId="1" xfId="8" applyFont="1" applyBorder="1" applyAlignment="1" applyProtection="1">
      <alignment horizontal="center"/>
    </xf>
    <xf numFmtId="0" fontId="4" fillId="0" borderId="2" xfId="8" applyFont="1" applyBorder="1" applyAlignment="1" applyProtection="1">
      <alignment horizontal="center"/>
    </xf>
    <xf numFmtId="0" fontId="4" fillId="0" borderId="3" xfId="8" applyFont="1" applyBorder="1" applyAlignment="1" applyProtection="1">
      <alignment horizontal="center"/>
    </xf>
    <xf numFmtId="0" fontId="4" fillId="0" borderId="4" xfId="8" applyFont="1" applyBorder="1" applyProtection="1"/>
    <xf numFmtId="0" fontId="4" fillId="0" borderId="4" xfId="8" applyFont="1" applyBorder="1" applyAlignment="1" applyProtection="1">
      <alignment horizontal="center"/>
    </xf>
    <xf numFmtId="3" fontId="4" fillId="0" borderId="4" xfId="8" applyNumberFormat="1" applyFont="1" applyBorder="1" applyProtection="1">
      <protection locked="0"/>
    </xf>
    <xf numFmtId="3" fontId="4" fillId="0" borderId="4" xfId="8" applyNumberFormat="1" applyFont="1" applyBorder="1" applyProtection="1"/>
    <xf numFmtId="0" fontId="4" fillId="0" borderId="1" xfId="8" applyFont="1" applyBorder="1" applyProtection="1"/>
    <xf numFmtId="3" fontId="4" fillId="0" borderId="1" xfId="8" applyNumberFormat="1" applyFont="1" applyBorder="1" applyProtection="1"/>
    <xf numFmtId="0" fontId="4" fillId="0" borderId="2" xfId="8" applyFont="1" applyBorder="1" applyProtection="1"/>
    <xf numFmtId="3" fontId="4" fillId="0" borderId="2" xfId="8" applyNumberFormat="1" applyFont="1" applyBorder="1" applyProtection="1"/>
    <xf numFmtId="3" fontId="4" fillId="0" borderId="3" xfId="8" applyNumberFormat="1" applyFont="1" applyBorder="1" applyProtection="1">
      <protection locked="0"/>
    </xf>
    <xf numFmtId="0" fontId="5" fillId="0" borderId="3" xfId="8" applyFont="1" applyBorder="1" applyProtection="1"/>
    <xf numFmtId="3" fontId="4" fillId="0" borderId="0" xfId="8" applyNumberFormat="1" applyFont="1" applyProtection="1"/>
    <xf numFmtId="3" fontId="4" fillId="0" borderId="0" xfId="8" applyNumberFormat="1" applyFont="1" applyProtection="1">
      <protection locked="0"/>
    </xf>
    <xf numFmtId="0" fontId="5" fillId="0" borderId="1" xfId="8" applyFont="1" applyBorder="1" applyProtection="1"/>
    <xf numFmtId="0" fontId="4" fillId="0" borderId="3" xfId="8" applyFont="1" applyBorder="1" applyProtection="1"/>
    <xf numFmtId="3" fontId="4" fillId="0" borderId="3" xfId="8" applyNumberFormat="1" applyFont="1" applyBorder="1" applyProtection="1"/>
    <xf numFmtId="0" fontId="4" fillId="0" borderId="0" xfId="9" applyFont="1" applyProtection="1"/>
    <xf numFmtId="0" fontId="4" fillId="0" borderId="0" xfId="9" applyFont="1" applyAlignment="1" applyProtection="1">
      <alignment horizontal="right"/>
    </xf>
    <xf numFmtId="0" fontId="4" fillId="0" borderId="1" xfId="9" applyFont="1" applyBorder="1" applyAlignment="1" applyProtection="1">
      <alignment horizontal="center"/>
    </xf>
    <xf numFmtId="0" fontId="4" fillId="0" borderId="2" xfId="9" applyFont="1" applyBorder="1" applyAlignment="1" applyProtection="1">
      <alignment horizontal="center"/>
    </xf>
    <xf numFmtId="0" fontId="4" fillId="0" borderId="3" xfId="9" applyFont="1" applyBorder="1" applyAlignment="1" applyProtection="1">
      <alignment horizontal="center"/>
    </xf>
    <xf numFmtId="0" fontId="5" fillId="0" borderId="1" xfId="9" applyFont="1" applyBorder="1" applyProtection="1"/>
    <xf numFmtId="0" fontId="4" fillId="0" borderId="4" xfId="9" applyFont="1" applyBorder="1" applyAlignment="1" applyProtection="1">
      <alignment horizontal="center"/>
    </xf>
    <xf numFmtId="3" fontId="4" fillId="0" borderId="4" xfId="9" applyNumberFormat="1" applyFont="1" applyBorder="1" applyProtection="1"/>
    <xf numFmtId="0" fontId="4" fillId="0" borderId="1" xfId="9" applyFont="1" applyBorder="1" applyProtection="1"/>
    <xf numFmtId="3" fontId="4" fillId="0" borderId="1" xfId="9" applyNumberFormat="1" applyFont="1" applyBorder="1" applyProtection="1"/>
    <xf numFmtId="0" fontId="4" fillId="0" borderId="2" xfId="9" applyFont="1" applyBorder="1" applyProtection="1"/>
    <xf numFmtId="3" fontId="4" fillId="0" borderId="2" xfId="9" applyNumberFormat="1" applyFont="1" applyBorder="1" applyProtection="1"/>
    <xf numFmtId="3" fontId="4" fillId="0" borderId="3" xfId="9" applyNumberFormat="1" applyFont="1" applyBorder="1" applyProtection="1">
      <protection locked="0"/>
    </xf>
    <xf numFmtId="3" fontId="4" fillId="0" borderId="4" xfId="9" applyNumberFormat="1" applyFont="1" applyBorder="1" applyProtection="1">
      <protection locked="0"/>
    </xf>
    <xf numFmtId="3" fontId="4" fillId="0" borderId="1" xfId="9" applyNumberFormat="1" applyFont="1" applyBorder="1" applyProtection="1">
      <protection locked="0"/>
    </xf>
    <xf numFmtId="0" fontId="4" fillId="0" borderId="7" xfId="9" applyFont="1" applyBorder="1" applyAlignment="1" applyProtection="1">
      <alignment horizontal="center"/>
    </xf>
    <xf numFmtId="3" fontId="4" fillId="0" borderId="7" xfId="9" applyNumberFormat="1" applyFont="1" applyBorder="1" applyProtection="1"/>
    <xf numFmtId="0" fontId="5" fillId="0" borderId="3" xfId="9" applyFont="1" applyBorder="1" applyProtection="1"/>
    <xf numFmtId="3" fontId="4" fillId="0" borderId="3" xfId="9" applyNumberFormat="1" applyFont="1" applyBorder="1" applyProtection="1"/>
    <xf numFmtId="3" fontId="4" fillId="0" borderId="0" xfId="9" applyNumberFormat="1" applyFont="1" applyBorder="1" applyProtection="1"/>
    <xf numFmtId="0" fontId="5" fillId="0" borderId="2" xfId="9" applyFont="1" applyBorder="1" applyProtection="1"/>
    <xf numFmtId="3" fontId="4" fillId="0" borderId="7" xfId="9" applyNumberFormat="1" applyFont="1" applyFill="1" applyBorder="1" applyProtection="1"/>
    <xf numFmtId="0" fontId="4" fillId="0" borderId="3" xfId="9" applyFont="1" applyBorder="1" applyProtection="1"/>
    <xf numFmtId="3" fontId="4" fillId="0" borderId="6" xfId="9" applyNumberFormat="1" applyFont="1" applyBorder="1" applyProtection="1"/>
    <xf numFmtId="0" fontId="4" fillId="0" borderId="0" xfId="10" applyFont="1" applyProtection="1"/>
    <xf numFmtId="0" fontId="4" fillId="0" borderId="0" xfId="10" applyFont="1" applyAlignment="1" applyProtection="1">
      <alignment horizontal="right"/>
    </xf>
    <xf numFmtId="0" fontId="4" fillId="0" borderId="1" xfId="10" applyFont="1" applyBorder="1" applyAlignment="1" applyProtection="1">
      <alignment horizontal="center"/>
    </xf>
    <xf numFmtId="0" fontId="4" fillId="0" borderId="2" xfId="10" applyFont="1" applyBorder="1" applyAlignment="1" applyProtection="1">
      <alignment horizontal="center"/>
    </xf>
    <xf numFmtId="0" fontId="4" fillId="0" borderId="3" xfId="10" applyFont="1" applyBorder="1" applyAlignment="1" applyProtection="1">
      <alignment horizontal="center"/>
    </xf>
    <xf numFmtId="0" fontId="4" fillId="0" borderId="4" xfId="10" applyFont="1" applyBorder="1" applyProtection="1"/>
    <xf numFmtId="0" fontId="4" fillId="0" borderId="4" xfId="10" applyFont="1" applyBorder="1" applyAlignment="1" applyProtection="1">
      <alignment horizontal="center"/>
    </xf>
    <xf numFmtId="3" fontId="4" fillId="0" borderId="4" xfId="10" applyNumberFormat="1" applyFont="1" applyBorder="1" applyProtection="1">
      <protection locked="0"/>
    </xf>
    <xf numFmtId="3" fontId="4" fillId="0" borderId="4" xfId="10" applyNumberFormat="1" applyFont="1" applyBorder="1" applyProtection="1"/>
    <xf numFmtId="0" fontId="4" fillId="0" borderId="2" xfId="10" applyFont="1" applyBorder="1" applyProtection="1"/>
    <xf numFmtId="3" fontId="4" fillId="0" borderId="2" xfId="10" applyNumberFormat="1" applyFont="1" applyBorder="1" applyProtection="1"/>
    <xf numFmtId="3" fontId="4" fillId="0" borderId="3" xfId="10" applyNumberFormat="1" applyFont="1" applyBorder="1" applyProtection="1">
      <protection locked="0"/>
    </xf>
    <xf numFmtId="0" fontId="5" fillId="0" borderId="3" xfId="10" applyFont="1" applyBorder="1" applyProtection="1"/>
    <xf numFmtId="0" fontId="4" fillId="0" borderId="1" xfId="10" applyFont="1" applyBorder="1" applyProtection="1"/>
    <xf numFmtId="3" fontId="4" fillId="0" borderId="1" xfId="10" applyNumberFormat="1" applyFont="1" applyBorder="1" applyProtection="1"/>
    <xf numFmtId="0" fontId="5" fillId="0" borderId="1" xfId="10" applyFont="1" applyBorder="1" applyProtection="1"/>
    <xf numFmtId="3" fontId="4" fillId="0" borderId="3" xfId="10" applyNumberFormat="1" applyFont="1" applyBorder="1" applyProtection="1"/>
    <xf numFmtId="0" fontId="4" fillId="0" borderId="0" xfId="11" applyFont="1" applyProtection="1"/>
    <xf numFmtId="0" fontId="4" fillId="0" borderId="0" xfId="11" applyFont="1" applyAlignment="1" applyProtection="1">
      <alignment horizontal="right"/>
    </xf>
    <xf numFmtId="0" fontId="4" fillId="0" borderId="1" xfId="11" applyFont="1" applyBorder="1" applyAlignment="1" applyProtection="1">
      <alignment horizontal="center"/>
    </xf>
    <xf numFmtId="0" fontId="4" fillId="0" borderId="2" xfId="11" applyFont="1" applyBorder="1" applyAlignment="1" applyProtection="1">
      <alignment horizontal="center"/>
    </xf>
    <xf numFmtId="0" fontId="4" fillId="0" borderId="3" xfId="11" applyFont="1" applyBorder="1" applyAlignment="1" applyProtection="1">
      <alignment horizontal="center"/>
    </xf>
    <xf numFmtId="0" fontId="5" fillId="0" borderId="1" xfId="11" applyFont="1" applyBorder="1" applyProtection="1"/>
    <xf numFmtId="0" fontId="4" fillId="0" borderId="4" xfId="11" applyFont="1" applyBorder="1" applyAlignment="1" applyProtection="1">
      <alignment horizontal="center"/>
    </xf>
    <xf numFmtId="3" fontId="4" fillId="0" borderId="4" xfId="11" applyNumberFormat="1" applyFont="1" applyBorder="1" applyProtection="1"/>
    <xf numFmtId="0" fontId="4" fillId="0" borderId="1" xfId="11" applyFont="1" applyBorder="1" applyProtection="1"/>
    <xf numFmtId="3" fontId="4" fillId="0" borderId="1" xfId="11" applyNumberFormat="1" applyFont="1" applyBorder="1" applyProtection="1"/>
    <xf numFmtId="0" fontId="4" fillId="0" borderId="2" xfId="11" applyFont="1" applyBorder="1" applyProtection="1"/>
    <xf numFmtId="3" fontId="4" fillId="0" borderId="2" xfId="11" applyNumberFormat="1" applyFont="1" applyBorder="1" applyProtection="1"/>
    <xf numFmtId="3" fontId="4" fillId="0" borderId="3" xfId="11" applyNumberFormat="1" applyFont="1" applyBorder="1" applyProtection="1">
      <protection locked="0"/>
    </xf>
    <xf numFmtId="3" fontId="4" fillId="0" borderId="4" xfId="11" applyNumberFormat="1" applyFont="1" applyBorder="1" applyProtection="1">
      <protection locked="0"/>
    </xf>
    <xf numFmtId="3" fontId="4" fillId="0" borderId="1" xfId="11" applyNumberFormat="1" applyFont="1" applyBorder="1" applyProtection="1">
      <protection locked="0"/>
    </xf>
    <xf numFmtId="0" fontId="4" fillId="0" borderId="7" xfId="11" applyFont="1" applyBorder="1" applyAlignment="1" applyProtection="1">
      <alignment horizontal="center"/>
    </xf>
    <xf numFmtId="3" fontId="4" fillId="0" borderId="7" xfId="11" applyNumberFormat="1" applyFont="1" applyBorder="1" applyProtection="1"/>
    <xf numFmtId="0" fontId="5" fillId="0" borderId="3" xfId="11" applyFont="1" applyBorder="1" applyProtection="1"/>
    <xf numFmtId="3" fontId="4" fillId="0" borderId="3" xfId="11" applyNumberFormat="1" applyFont="1" applyBorder="1" applyProtection="1"/>
    <xf numFmtId="0" fontId="5" fillId="0" borderId="2" xfId="11" applyFont="1" applyBorder="1" applyProtection="1"/>
    <xf numFmtId="0" fontId="4" fillId="0" borderId="3" xfId="11" applyFont="1" applyBorder="1" applyProtection="1"/>
    <xf numFmtId="0" fontId="3" fillId="0" borderId="0" xfId="12" applyFont="1" applyProtection="1"/>
    <xf numFmtId="0" fontId="3" fillId="0" borderId="1" xfId="12" applyFont="1" applyBorder="1" applyProtection="1"/>
    <xf numFmtId="0" fontId="3" fillId="0" borderId="1" xfId="12" applyFont="1" applyBorder="1" applyAlignment="1" applyProtection="1">
      <alignment horizontal="center"/>
    </xf>
    <xf numFmtId="0" fontId="3" fillId="0" borderId="13" xfId="12" applyFont="1" applyBorder="1" applyAlignment="1" applyProtection="1">
      <alignment horizontal="centerContinuous"/>
    </xf>
    <xf numFmtId="0" fontId="3" fillId="0" borderId="19" xfId="12" applyFont="1" applyBorder="1" applyAlignment="1" applyProtection="1">
      <alignment horizontal="centerContinuous"/>
    </xf>
    <xf numFmtId="0" fontId="3" fillId="0" borderId="14" xfId="12" applyFont="1" applyBorder="1" applyAlignment="1" applyProtection="1">
      <alignment horizontal="centerContinuous"/>
    </xf>
    <xf numFmtId="0" fontId="3" fillId="0" borderId="0" xfId="12" applyFont="1" applyAlignment="1" applyProtection="1">
      <alignment horizontal="center"/>
    </xf>
    <xf numFmtId="0" fontId="3" fillId="0" borderId="2" xfId="12" applyFont="1" applyBorder="1" applyAlignment="1" applyProtection="1">
      <alignment horizontal="center"/>
    </xf>
    <xf numFmtId="0" fontId="3" fillId="0" borderId="3" xfId="12" applyFont="1" applyBorder="1" applyAlignment="1" applyProtection="1">
      <alignment horizontal="center"/>
    </xf>
    <xf numFmtId="0" fontId="3" fillId="0" borderId="2" xfId="12" applyFont="1" applyBorder="1" applyProtection="1"/>
    <xf numFmtId="3" fontId="3" fillId="0" borderId="1" xfId="12" applyNumberFormat="1" applyFont="1" applyBorder="1" applyProtection="1"/>
    <xf numFmtId="0" fontId="3" fillId="0" borderId="3" xfId="12" applyFont="1" applyBorder="1" applyProtection="1"/>
    <xf numFmtId="3" fontId="3" fillId="0" borderId="3" xfId="12" applyNumberFormat="1" applyFont="1" applyBorder="1" applyProtection="1">
      <protection locked="0"/>
    </xf>
    <xf numFmtId="3" fontId="3" fillId="0" borderId="3" xfId="12" applyNumberFormat="1" applyFont="1" applyBorder="1" applyProtection="1"/>
    <xf numFmtId="3" fontId="3" fillId="0" borderId="2" xfId="12" applyNumberFormat="1" applyFont="1" applyBorder="1" applyProtection="1"/>
    <xf numFmtId="0" fontId="3" fillId="0" borderId="4" xfId="12" applyFont="1" applyBorder="1" applyAlignment="1" applyProtection="1">
      <alignment horizontal="center"/>
    </xf>
    <xf numFmtId="3" fontId="3" fillId="0" borderId="4" xfId="12" applyNumberFormat="1" applyFont="1" applyBorder="1" applyProtection="1">
      <protection locked="0"/>
    </xf>
    <xf numFmtId="3" fontId="3" fillId="0" borderId="4" xfId="12" applyNumberFormat="1" applyFont="1" applyBorder="1" applyProtection="1"/>
    <xf numFmtId="0" fontId="3" fillId="0" borderId="2" xfId="12" applyFont="1" applyBorder="1" applyAlignment="1" applyProtection="1">
      <alignment horizontal="left"/>
    </xf>
    <xf numFmtId="0" fontId="3" fillId="0" borderId="12" xfId="12" applyFont="1" applyBorder="1" applyProtection="1"/>
    <xf numFmtId="0" fontId="3" fillId="0" borderId="2" xfId="12" quotePrefix="1" applyFont="1" applyBorder="1" applyProtection="1">
      <protection locked="0"/>
    </xf>
    <xf numFmtId="0" fontId="3" fillId="0" borderId="0" xfId="12" applyFont="1" applyAlignment="1" applyProtection="1">
      <alignment horizontal="centerContinuous"/>
      <protection locked="0"/>
    </xf>
    <xf numFmtId="0" fontId="3" fillId="0" borderId="0" xfId="12" applyFont="1" applyAlignment="1" applyProtection="1">
      <alignment horizontal="centerContinuous"/>
    </xf>
    <xf numFmtId="0" fontId="4" fillId="0" borderId="0" xfId="13" applyFont="1" applyAlignment="1" applyProtection="1">
      <alignment vertical="top"/>
    </xf>
    <xf numFmtId="0" fontId="4" fillId="0" borderId="0" xfId="13" applyFont="1" applyAlignment="1" applyProtection="1">
      <alignment horizontal="right" vertical="top"/>
    </xf>
    <xf numFmtId="0" fontId="4" fillId="0" borderId="1" xfId="13" applyFont="1" applyBorder="1" applyAlignment="1" applyProtection="1">
      <alignment horizontal="center" vertical="top"/>
    </xf>
    <xf numFmtId="0" fontId="4" fillId="0" borderId="2" xfId="13" applyFont="1" applyBorder="1" applyAlignment="1" applyProtection="1">
      <alignment horizontal="center" vertical="top"/>
    </xf>
    <xf numFmtId="0" fontId="4" fillId="0" borderId="3" xfId="13" applyFont="1" applyBorder="1" applyAlignment="1" applyProtection="1">
      <alignment horizontal="center" vertical="top"/>
    </xf>
    <xf numFmtId="0" fontId="5" fillId="0" borderId="4" xfId="13" applyFont="1" applyBorder="1" applyAlignment="1" applyProtection="1">
      <alignment vertical="top"/>
    </xf>
    <xf numFmtId="0" fontId="4" fillId="0" borderId="4" xfId="13" applyFont="1" applyBorder="1" applyAlignment="1" applyProtection="1">
      <alignment horizontal="center" vertical="top"/>
    </xf>
    <xf numFmtId="3" fontId="4" fillId="0" borderId="4" xfId="13" applyNumberFormat="1" applyFont="1" applyBorder="1" applyAlignment="1" applyProtection="1">
      <alignment vertical="top"/>
      <protection locked="0"/>
    </xf>
    <xf numFmtId="3" fontId="4" fillId="0" borderId="4" xfId="13" applyNumberFormat="1" applyFont="1" applyBorder="1" applyAlignment="1" applyProtection="1">
      <alignment vertical="top"/>
    </xf>
    <xf numFmtId="0" fontId="4" fillId="0" borderId="1" xfId="13" applyFont="1" applyBorder="1" applyAlignment="1" applyProtection="1">
      <alignment vertical="top"/>
    </xf>
    <xf numFmtId="3" fontId="4" fillId="0" borderId="1" xfId="13" applyNumberFormat="1" applyFont="1" applyBorder="1" applyAlignment="1" applyProtection="1">
      <alignment vertical="top"/>
    </xf>
    <xf numFmtId="0" fontId="4" fillId="0" borderId="2" xfId="13" applyFont="1" applyBorder="1" applyAlignment="1" applyProtection="1">
      <alignment vertical="top"/>
    </xf>
    <xf numFmtId="3" fontId="4" fillId="0" borderId="2" xfId="13" applyNumberFormat="1" applyFont="1" applyBorder="1" applyAlignment="1" applyProtection="1">
      <alignment vertical="top"/>
    </xf>
    <xf numFmtId="3" fontId="4" fillId="0" borderId="0" xfId="13" applyNumberFormat="1" applyFont="1" applyBorder="1" applyAlignment="1" applyProtection="1">
      <alignment vertical="top"/>
    </xf>
    <xf numFmtId="3" fontId="4" fillId="0" borderId="3" xfId="13" applyNumberFormat="1" applyFont="1" applyBorder="1" applyAlignment="1" applyProtection="1">
      <alignment vertical="top"/>
      <protection locked="0"/>
    </xf>
    <xf numFmtId="3" fontId="4" fillId="0" borderId="3" xfId="13" applyNumberFormat="1" applyFont="1" applyBorder="1" applyAlignment="1" applyProtection="1">
      <alignment vertical="top"/>
    </xf>
    <xf numFmtId="0" fontId="5" fillId="0" borderId="3" xfId="13" applyFont="1" applyBorder="1" applyAlignment="1" applyProtection="1">
      <alignment vertical="top"/>
    </xf>
    <xf numFmtId="3" fontId="4" fillId="0" borderId="0" xfId="13" applyNumberFormat="1" applyFont="1" applyAlignment="1" applyProtection="1">
      <alignment vertical="top"/>
    </xf>
    <xf numFmtId="3" fontId="4" fillId="0" borderId="0" xfId="13" applyNumberFormat="1" applyFont="1" applyAlignment="1" applyProtection="1">
      <alignment vertical="top"/>
      <protection locked="0"/>
    </xf>
    <xf numFmtId="3" fontId="4" fillId="3" borderId="4" xfId="13" applyNumberFormat="1" applyFont="1" applyFill="1" applyBorder="1" applyAlignment="1" applyProtection="1">
      <alignment vertical="top"/>
      <protection locked="0"/>
    </xf>
    <xf numFmtId="0" fontId="5" fillId="0" borderId="1" xfId="13" applyFont="1" applyBorder="1" applyAlignment="1" applyProtection="1">
      <alignment vertical="top"/>
    </xf>
    <xf numFmtId="0" fontId="5" fillId="0" borderId="2" xfId="13" applyFont="1" applyBorder="1" applyAlignment="1" applyProtection="1">
      <alignment horizontal="center" vertical="top"/>
    </xf>
    <xf numFmtId="37" fontId="4" fillId="0" borderId="3" xfId="13" applyNumberFormat="1" applyFont="1" applyBorder="1" applyAlignment="1" applyProtection="1">
      <alignment vertical="top"/>
    </xf>
    <xf numFmtId="0" fontId="5" fillId="0" borderId="2" xfId="13" applyFont="1" applyBorder="1" applyAlignment="1" applyProtection="1">
      <alignment vertical="top"/>
    </xf>
    <xf numFmtId="37" fontId="4" fillId="0" borderId="2" xfId="13" applyNumberFormat="1" applyFont="1" applyBorder="1" applyAlignment="1" applyProtection="1">
      <alignment vertical="top"/>
    </xf>
    <xf numFmtId="37" fontId="4" fillId="0" borderId="3" xfId="13" applyNumberFormat="1" applyFont="1" applyBorder="1" applyAlignment="1" applyProtection="1">
      <alignment vertical="top"/>
      <protection locked="0"/>
    </xf>
    <xf numFmtId="37" fontId="4" fillId="0" borderId="4" xfId="13" applyNumberFormat="1" applyFont="1" applyBorder="1" applyAlignment="1" applyProtection="1">
      <alignment vertical="top"/>
      <protection locked="0"/>
    </xf>
    <xf numFmtId="0" fontId="4" fillId="0" borderId="12" xfId="13" applyFont="1" applyBorder="1" applyAlignment="1" applyProtection="1">
      <alignment vertical="top"/>
    </xf>
    <xf numFmtId="37" fontId="4" fillId="0" borderId="1" xfId="13" applyNumberFormat="1" applyFont="1" applyBorder="1" applyAlignment="1" applyProtection="1">
      <alignment vertical="top"/>
    </xf>
    <xf numFmtId="0" fontId="5" fillId="0" borderId="11" xfId="13" applyFont="1" applyBorder="1" applyAlignment="1" applyProtection="1">
      <alignment vertical="top"/>
    </xf>
    <xf numFmtId="37" fontId="4" fillId="0" borderId="1" xfId="13" applyNumberFormat="1" applyFont="1" applyFill="1" applyBorder="1" applyAlignment="1" applyProtection="1">
      <alignment vertical="top"/>
    </xf>
    <xf numFmtId="0" fontId="4" fillId="0" borderId="3" xfId="13" applyFont="1" applyBorder="1" applyAlignment="1" applyProtection="1">
      <alignment vertical="top"/>
    </xf>
    <xf numFmtId="0" fontId="4" fillId="0" borderId="4" xfId="13" applyFont="1" applyBorder="1" applyAlignment="1" applyProtection="1">
      <alignment vertical="top"/>
    </xf>
    <xf numFmtId="37" fontId="4" fillId="0" borderId="4" xfId="13" applyNumberFormat="1" applyFont="1" applyBorder="1" applyAlignment="1" applyProtection="1">
      <alignment vertical="top"/>
    </xf>
    <xf numFmtId="0" fontId="4" fillId="0" borderId="0" xfId="13" applyFont="1" applyProtection="1"/>
    <xf numFmtId="37" fontId="4" fillId="0" borderId="0" xfId="13" applyNumberFormat="1" applyFont="1" applyBorder="1" applyAlignment="1" applyProtection="1">
      <alignment vertical="top"/>
    </xf>
    <xf numFmtId="37" fontId="4" fillId="0" borderId="0" xfId="13" applyNumberFormat="1" applyFont="1" applyAlignment="1" applyProtection="1">
      <alignment vertical="top"/>
    </xf>
    <xf numFmtId="37" fontId="4" fillId="0" borderId="0" xfId="13" applyNumberFormat="1" applyFont="1" applyAlignment="1" applyProtection="1">
      <alignment vertical="top"/>
      <protection locked="0"/>
    </xf>
    <xf numFmtId="37" fontId="4" fillId="3" borderId="4" xfId="13" applyNumberFormat="1" applyFont="1" applyFill="1" applyBorder="1" applyAlignment="1" applyProtection="1">
      <alignment vertical="top"/>
      <protection locked="0"/>
    </xf>
    <xf numFmtId="37" fontId="4" fillId="0" borderId="4" xfId="13" applyNumberFormat="1" applyFont="1" applyFill="1" applyBorder="1" applyAlignment="1" applyProtection="1">
      <alignment vertical="top"/>
      <protection locked="0"/>
    </xf>
    <xf numFmtId="0" fontId="5" fillId="0" borderId="0" xfId="13" applyFont="1" applyBorder="1" applyAlignment="1" applyProtection="1">
      <alignment vertical="top"/>
    </xf>
    <xf numFmtId="0" fontId="4" fillId="0" borderId="0" xfId="13" applyFont="1" applyBorder="1" applyAlignment="1" applyProtection="1">
      <alignment horizontal="center" vertical="top"/>
    </xf>
    <xf numFmtId="165" fontId="4" fillId="0" borderId="4" xfId="13" applyNumberFormat="1" applyFont="1" applyBorder="1" applyAlignment="1" applyProtection="1">
      <alignment vertical="top"/>
    </xf>
    <xf numFmtId="0" fontId="4" fillId="0" borderId="0" xfId="13" applyFont="1" applyBorder="1" applyAlignment="1" applyProtection="1">
      <alignment vertical="top"/>
    </xf>
    <xf numFmtId="0" fontId="4" fillId="0" borderId="2" xfId="13" applyFont="1" applyBorder="1" applyProtection="1"/>
    <xf numFmtId="0" fontId="4" fillId="0" borderId="2" xfId="0" applyFont="1" applyBorder="1" applyProtection="1"/>
    <xf numFmtId="37" fontId="4" fillId="0" borderId="0" xfId="13" applyNumberFormat="1" applyFont="1" applyProtection="1"/>
    <xf numFmtId="37" fontId="4" fillId="0" borderId="0" xfId="0" applyNumberFormat="1" applyFont="1" applyAlignment="1" applyProtection="1">
      <alignment horizontal="center"/>
    </xf>
    <xf numFmtId="37" fontId="4" fillId="0" borderId="15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7" fontId="5" fillId="0" borderId="15" xfId="0" applyNumberFormat="1" applyFont="1" applyBorder="1" applyAlignment="1" applyProtection="1">
      <alignment horizontal="center"/>
    </xf>
    <xf numFmtId="37" fontId="4" fillId="0" borderId="0" xfId="0" applyNumberFormat="1" applyFont="1" applyAlignment="1" applyProtection="1">
      <alignment horizontal="right"/>
    </xf>
    <xf numFmtId="37" fontId="5" fillId="0" borderId="0" xfId="0" applyNumberFormat="1" applyFont="1" applyProtection="1"/>
    <xf numFmtId="37" fontId="4" fillId="0" borderId="15" xfId="0" applyNumberFormat="1" applyFont="1" applyBorder="1" applyProtection="1"/>
    <xf numFmtId="5" fontId="4" fillId="0" borderId="9" xfId="0" applyNumberFormat="1" applyFont="1" applyBorder="1" applyProtection="1">
      <protection locked="0"/>
    </xf>
    <xf numFmtId="5" fontId="10" fillId="0" borderId="0" xfId="0" applyNumberFormat="1" applyFont="1" applyProtection="1"/>
    <xf numFmtId="0" fontId="4" fillId="0" borderId="0" xfId="15" applyFont="1" applyProtection="1"/>
    <xf numFmtId="0" fontId="5" fillId="0" borderId="0" xfId="15" applyFont="1" applyAlignment="1" applyProtection="1">
      <alignment horizontal="right"/>
    </xf>
    <xf numFmtId="167" fontId="4" fillId="0" borderId="0" xfId="15" applyNumberFormat="1" applyFont="1" applyAlignment="1" applyProtection="1">
      <alignment horizontal="left"/>
    </xf>
    <xf numFmtId="0" fontId="4" fillId="0" borderId="9" xfId="15" applyFont="1" applyBorder="1" applyProtection="1"/>
    <xf numFmtId="0" fontId="4" fillId="0" borderId="9" xfId="15" applyFont="1" applyBorder="1" applyAlignment="1" applyProtection="1">
      <alignment horizontal="center"/>
    </xf>
    <xf numFmtId="0" fontId="4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left"/>
    </xf>
    <xf numFmtId="0" fontId="4" fillId="0" borderId="0" xfId="15" applyFont="1" applyBorder="1" applyAlignment="1" applyProtection="1">
      <alignment horizontal="centerContinuous"/>
    </xf>
    <xf numFmtId="0" fontId="5" fillId="0" borderId="9" xfId="15" applyFont="1" applyBorder="1" applyAlignment="1" applyProtection="1">
      <alignment horizontal="centerContinuous"/>
    </xf>
    <xf numFmtId="0" fontId="4" fillId="0" borderId="9" xfId="15" applyFont="1" applyBorder="1" applyAlignment="1" applyProtection="1">
      <alignment horizontal="centerContinuous"/>
    </xf>
    <xf numFmtId="0" fontId="5" fillId="0" borderId="0" xfId="15" applyFont="1" applyAlignment="1" applyProtection="1">
      <alignment horizontal="center"/>
    </xf>
    <xf numFmtId="5" fontId="4" fillId="0" borderId="9" xfId="15" applyNumberFormat="1" applyFont="1" applyBorder="1" applyProtection="1">
      <protection locked="0"/>
    </xf>
    <xf numFmtId="5" fontId="4" fillId="0" borderId="0" xfId="15" applyNumberFormat="1" applyFont="1" applyProtection="1"/>
    <xf numFmtId="5" fontId="4" fillId="0" borderId="0" xfId="15" applyNumberFormat="1" applyFont="1" applyBorder="1" applyProtection="1"/>
    <xf numFmtId="165" fontId="4" fillId="0" borderId="4" xfId="15" applyNumberFormat="1" applyFont="1" applyBorder="1" applyProtection="1"/>
    <xf numFmtId="5" fontId="4" fillId="0" borderId="9" xfId="15" applyNumberFormat="1" applyFont="1" applyBorder="1" applyProtection="1"/>
    <xf numFmtId="0" fontId="5" fillId="0" borderId="0" xfId="15" applyFont="1" applyProtection="1"/>
    <xf numFmtId="0" fontId="5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right"/>
    </xf>
    <xf numFmtId="0" fontId="4" fillId="0" borderId="0" xfId="15" applyFont="1" applyBorder="1" applyProtection="1"/>
    <xf numFmtId="0" fontId="4" fillId="0" borderId="0" xfId="15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9" xfId="0" applyFont="1" applyBorder="1" applyAlignment="1" applyProtection="1">
      <alignment horizontal="left"/>
    </xf>
    <xf numFmtId="0" fontId="3" fillId="0" borderId="9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168" fontId="3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169" fontId="3" fillId="0" borderId="0" xfId="0" applyNumberFormat="1" applyFont="1" applyAlignment="1" applyProtection="1">
      <alignment horizontal="left"/>
    </xf>
    <xf numFmtId="5" fontId="3" fillId="0" borderId="9" xfId="0" applyNumberFormat="1" applyFont="1" applyBorder="1" applyProtection="1">
      <protection locked="0"/>
    </xf>
    <xf numFmtId="10" fontId="3" fillId="0" borderId="9" xfId="0" applyNumberFormat="1" applyFont="1" applyBorder="1" applyProtection="1"/>
    <xf numFmtId="5" fontId="3" fillId="0" borderId="9" xfId="0" applyNumberFormat="1" applyFont="1" applyBorder="1" applyProtection="1"/>
    <xf numFmtId="10" fontId="3" fillId="0" borderId="0" xfId="0" applyNumberFormat="1" applyFont="1" applyProtection="1"/>
    <xf numFmtId="5" fontId="3" fillId="0" borderId="0" xfId="0" applyNumberFormat="1" applyFont="1" applyBorder="1" applyProtection="1"/>
    <xf numFmtId="6" fontId="3" fillId="0" borderId="9" xfId="1" applyNumberFormat="1" applyFont="1" applyBorder="1" applyProtection="1"/>
    <xf numFmtId="0" fontId="4" fillId="0" borderId="13" xfId="0" applyFont="1" applyBorder="1" applyProtection="1">
      <protection locked="0"/>
    </xf>
    <xf numFmtId="37" fontId="4" fillId="2" borderId="4" xfId="0" applyNumberFormat="1" applyFont="1" applyFill="1" applyBorder="1" applyAlignment="1">
      <alignment horizontal="center"/>
    </xf>
    <xf numFmtId="37" fontId="4" fillId="2" borderId="4" xfId="0" applyNumberFormat="1" applyFont="1" applyFill="1" applyBorder="1" applyAlignment="1">
      <alignment horizontal="right"/>
    </xf>
    <xf numFmtId="37" fontId="5" fillId="0" borderId="1" xfId="0" applyNumberFormat="1" applyFont="1" applyBorder="1"/>
    <xf numFmtId="0" fontId="4" fillId="0" borderId="9" xfId="4" applyFont="1" applyBorder="1" applyProtection="1"/>
    <xf numFmtId="0" fontId="5" fillId="0" borderId="3" xfId="4" applyFont="1" applyBorder="1" applyAlignment="1" applyProtection="1">
      <alignment horizontal="left"/>
    </xf>
    <xf numFmtId="0" fontId="5" fillId="0" borderId="3" xfId="5" applyFont="1" applyBorder="1" applyAlignment="1" applyProtection="1">
      <alignment horizontal="left"/>
    </xf>
    <xf numFmtId="0" fontId="4" fillId="0" borderId="9" xfId="5" applyFont="1" applyBorder="1" applyProtection="1"/>
    <xf numFmtId="0" fontId="4" fillId="0" borderId="9" xfId="6" applyFont="1" applyBorder="1" applyProtection="1"/>
    <xf numFmtId="0" fontId="5" fillId="0" borderId="3" xfId="6" applyFont="1" applyBorder="1" applyAlignment="1" applyProtection="1">
      <alignment horizontal="left"/>
    </xf>
    <xf numFmtId="0" fontId="5" fillId="0" borderId="3" xfId="7" applyFont="1" applyBorder="1" applyAlignment="1" applyProtection="1">
      <alignment horizontal="left"/>
    </xf>
    <xf numFmtId="0" fontId="4" fillId="0" borderId="9" xfId="7" applyFont="1" applyBorder="1" applyProtection="1"/>
    <xf numFmtId="0" fontId="4" fillId="2" borderId="4" xfId="0" applyNumberFormat="1" applyFont="1" applyFill="1" applyBorder="1" applyAlignment="1">
      <alignment horizontal="center"/>
    </xf>
    <xf numFmtId="0" fontId="4" fillId="0" borderId="9" xfId="8" applyFont="1" applyBorder="1" applyProtection="1"/>
    <xf numFmtId="0" fontId="5" fillId="0" borderId="3" xfId="8" applyFont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center"/>
    </xf>
    <xf numFmtId="0" fontId="5" fillId="0" borderId="3" xfId="9" applyFont="1" applyBorder="1" applyAlignment="1" applyProtection="1">
      <alignment horizontal="left"/>
    </xf>
    <xf numFmtId="0" fontId="4" fillId="0" borderId="9" xfId="9" applyFont="1" applyBorder="1" applyProtection="1"/>
    <xf numFmtId="0" fontId="5" fillId="0" borderId="3" xfId="10" applyFont="1" applyBorder="1" applyAlignment="1" applyProtection="1">
      <alignment horizontal="left"/>
    </xf>
    <xf numFmtId="0" fontId="5" fillId="0" borderId="3" xfId="11" applyFont="1" applyBorder="1" applyAlignment="1" applyProtection="1">
      <alignment horizontal="left"/>
    </xf>
    <xf numFmtId="0" fontId="4" fillId="0" borderId="9" xfId="11" applyFont="1" applyBorder="1" applyProtection="1"/>
    <xf numFmtId="0" fontId="4" fillId="0" borderId="0" xfId="10" applyFont="1" applyBorder="1" applyProtection="1"/>
    <xf numFmtId="0" fontId="7" fillId="0" borderId="9" xfId="12" applyFont="1" applyBorder="1" applyAlignment="1" applyProtection="1">
      <alignment horizontal="left"/>
    </xf>
    <xf numFmtId="0" fontId="4" fillId="0" borderId="9" xfId="13" applyFont="1" applyBorder="1" applyAlignment="1" applyProtection="1">
      <alignment vertical="top"/>
    </xf>
    <xf numFmtId="0" fontId="5" fillId="0" borderId="3" xfId="13" applyFont="1" applyBorder="1" applyAlignment="1" applyProtection="1">
      <alignment horizontal="left" vertical="top"/>
    </xf>
    <xf numFmtId="37" fontId="4" fillId="2" borderId="4" xfId="0" applyNumberFormat="1" applyFont="1" applyFill="1" applyBorder="1" applyAlignment="1" applyProtection="1">
      <alignment horizontal="center"/>
    </xf>
    <xf numFmtId="0" fontId="4" fillId="0" borderId="9" xfId="0" applyFont="1" applyBorder="1" applyProtection="1"/>
    <xf numFmtId="37" fontId="4" fillId="0" borderId="2" xfId="0" quotePrefix="1" applyNumberFormat="1" applyFont="1" applyBorder="1" applyAlignment="1">
      <alignment horizontal="center"/>
    </xf>
    <xf numFmtId="0" fontId="4" fillId="0" borderId="9" xfId="10" applyFont="1" applyBorder="1" applyProtection="1"/>
    <xf numFmtId="0" fontId="4" fillId="0" borderId="9" xfId="10" applyFont="1" applyBorder="1" applyAlignment="1" applyProtection="1">
      <alignment horizontal="right"/>
    </xf>
    <xf numFmtId="37" fontId="3" fillId="0" borderId="0" xfId="0" applyNumberFormat="1" applyFont="1" applyAlignment="1">
      <alignment horizontal="left"/>
    </xf>
    <xf numFmtId="37" fontId="3" fillId="0" borderId="12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2" xfId="0" quotePrefix="1" applyNumberFormat="1" applyFont="1" applyBorder="1" applyAlignment="1">
      <alignment horizontal="center"/>
    </xf>
    <xf numFmtId="0" fontId="3" fillId="0" borderId="9" xfId="12" applyFont="1" applyBorder="1" applyProtection="1"/>
    <xf numFmtId="37" fontId="4" fillId="0" borderId="11" xfId="0" applyNumberFormat="1" applyFont="1" applyBorder="1" applyAlignment="1">
      <alignment horizontal="center"/>
    </xf>
    <xf numFmtId="0" fontId="5" fillId="0" borderId="0" xfId="10" applyFont="1" applyBorder="1" applyProtection="1"/>
    <xf numFmtId="0" fontId="4" fillId="0" borderId="0" xfId="10" applyFont="1" applyBorder="1" applyAlignment="1" applyProtection="1">
      <alignment horizontal="center"/>
    </xf>
    <xf numFmtId="3" fontId="4" fillId="0" borderId="0" xfId="10" applyNumberFormat="1" applyFont="1" applyBorder="1" applyProtection="1"/>
    <xf numFmtId="37" fontId="3" fillId="0" borderId="1" xfId="14" applyNumberFormat="1" applyFont="1" applyBorder="1" applyProtection="1">
      <protection locked="0"/>
    </xf>
    <xf numFmtId="37" fontId="3" fillId="0" borderId="2" xfId="14" applyNumberFormat="1" applyFont="1" applyBorder="1" applyProtection="1">
      <protection locked="0"/>
    </xf>
    <xf numFmtId="4" fontId="3" fillId="0" borderId="2" xfId="14" applyNumberFormat="1" applyFont="1" applyBorder="1" applyProtection="1">
      <protection locked="0"/>
    </xf>
    <xf numFmtId="3" fontId="4" fillId="2" borderId="4" xfId="13" applyNumberFormat="1" applyFont="1" applyFill="1" applyBorder="1" applyAlignment="1" applyProtection="1">
      <alignment horizontal="center" vertical="top"/>
      <protection locked="0"/>
    </xf>
    <xf numFmtId="0" fontId="3" fillId="0" borderId="14" xfId="14" applyFont="1" applyBorder="1" applyAlignment="1" applyProtection="1">
      <alignment horizontal="center"/>
      <protection locked="0"/>
    </xf>
    <xf numFmtId="37" fontId="3" fillId="0" borderId="3" xfId="14" applyNumberFormat="1" applyFont="1" applyBorder="1" applyProtection="1">
      <protection locked="0"/>
    </xf>
    <xf numFmtId="37" fontId="3" fillId="0" borderId="4" xfId="14" applyNumberFormat="1" applyFont="1" applyBorder="1" applyProtection="1">
      <protection locked="0"/>
    </xf>
    <xf numFmtId="0" fontId="3" fillId="0" borderId="0" xfId="14" applyFont="1" applyProtection="1">
      <protection locked="0"/>
    </xf>
    <xf numFmtId="0" fontId="3" fillId="0" borderId="9" xfId="14" applyFont="1" applyBorder="1" applyProtection="1">
      <protection locked="0"/>
    </xf>
    <xf numFmtId="0" fontId="3" fillId="0" borderId="9" xfId="14" applyFont="1" applyBorder="1" applyAlignment="1" applyProtection="1">
      <alignment horizontal="left"/>
      <protection locked="0"/>
    </xf>
    <xf numFmtId="0" fontId="3" fillId="0" borderId="0" xfId="14" applyFont="1" applyAlignment="1" applyProtection="1">
      <alignment horizontal="centerContinuous"/>
      <protection locked="0"/>
    </xf>
    <xf numFmtId="37" fontId="3" fillId="0" borderId="0" xfId="0" applyNumberFormat="1" applyFont="1" applyBorder="1"/>
    <xf numFmtId="0" fontId="4" fillId="0" borderId="4" xfId="0" applyNumberFormat="1" applyFont="1" applyFill="1" applyBorder="1" applyAlignment="1" applyProtection="1">
      <alignment horizontal="center"/>
    </xf>
    <xf numFmtId="0" fontId="4" fillId="4" borderId="0" xfId="0" applyFont="1" applyFill="1" applyProtection="1"/>
    <xf numFmtId="0" fontId="11" fillId="4" borderId="0" xfId="0" applyFont="1" applyFill="1" applyProtection="1"/>
    <xf numFmtId="37" fontId="11" fillId="0" borderId="4" xfId="0" applyNumberFormat="1" applyFont="1" applyFill="1" applyBorder="1" applyProtection="1">
      <protection locked="0"/>
    </xf>
    <xf numFmtId="37" fontId="11" fillId="0" borderId="0" xfId="0" applyNumberFormat="1" applyFont="1" applyFill="1"/>
    <xf numFmtId="37" fontId="12" fillId="0" borderId="0" xfId="0" applyNumberFormat="1" applyFont="1"/>
    <xf numFmtId="171" fontId="4" fillId="0" borderId="0" xfId="0" applyNumberFormat="1" applyFont="1" applyAlignment="1">
      <alignment horizontal="right"/>
    </xf>
    <xf numFmtId="171" fontId="4" fillId="0" borderId="0" xfId="0" applyNumberFormat="1" applyFont="1"/>
    <xf numFmtId="171" fontId="4" fillId="0" borderId="0" xfId="0" applyNumberFormat="1" applyFont="1" applyBorder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171" fontId="4" fillId="0" borderId="2" xfId="0" applyNumberFormat="1" applyFont="1" applyBorder="1" applyAlignment="1">
      <alignment horizontal="center"/>
    </xf>
    <xf numFmtId="171" fontId="4" fillId="0" borderId="1" xfId="0" applyNumberFormat="1" applyFont="1" applyBorder="1"/>
    <xf numFmtId="171" fontId="4" fillId="0" borderId="3" xfId="0" applyNumberFormat="1" applyFont="1" applyBorder="1"/>
    <xf numFmtId="171" fontId="4" fillId="0" borderId="4" xfId="0" applyNumberFormat="1" applyFont="1" applyFill="1" applyBorder="1" applyAlignment="1">
      <alignment horizontal="center"/>
    </xf>
    <xf numFmtId="171" fontId="4" fillId="0" borderId="3" xfId="0" applyNumberFormat="1" applyFont="1" applyFill="1" applyBorder="1"/>
    <xf numFmtId="171" fontId="4" fillId="0" borderId="1" xfId="0" applyNumberFormat="1" applyFont="1" applyFill="1" applyBorder="1" applyAlignment="1">
      <alignment horizontal="center"/>
    </xf>
    <xf numFmtId="171" fontId="4" fillId="0" borderId="18" xfId="0" applyNumberFormat="1" applyFont="1" applyFill="1" applyBorder="1"/>
    <xf numFmtId="171" fontId="4" fillId="0" borderId="2" xfId="0" applyNumberFormat="1" applyFont="1" applyFill="1" applyBorder="1"/>
    <xf numFmtId="171" fontId="4" fillId="0" borderId="3" xfId="0" applyNumberFormat="1" applyFont="1" applyBorder="1" applyProtection="1">
      <protection locked="0"/>
    </xf>
    <xf numFmtId="171" fontId="4" fillId="0" borderId="4" xfId="0" applyNumberFormat="1" applyFont="1" applyFill="1" applyBorder="1" applyProtection="1">
      <protection locked="0"/>
    </xf>
    <xf numFmtId="171" fontId="4" fillId="0" borderId="17" xfId="0" applyNumberFormat="1" applyFont="1" applyFill="1" applyBorder="1"/>
    <xf numFmtId="171" fontId="4" fillId="0" borderId="2" xfId="0" applyNumberFormat="1" applyFont="1" applyBorder="1"/>
    <xf numFmtId="171" fontId="5" fillId="0" borderId="9" xfId="0" applyNumberFormat="1" applyFont="1" applyBorder="1" applyAlignment="1">
      <alignment horizontal="center"/>
    </xf>
    <xf numFmtId="171" fontId="4" fillId="0" borderId="0" xfId="0" applyNumberFormat="1" applyFont="1" applyProtection="1">
      <protection locked="0"/>
    </xf>
    <xf numFmtId="165" fontId="4" fillId="0" borderId="9" xfId="17" applyNumberFormat="1" applyFont="1" applyBorder="1" applyProtection="1">
      <protection locked="0"/>
    </xf>
    <xf numFmtId="165" fontId="4" fillId="0" borderId="9" xfId="16" applyNumberFormat="1" applyFont="1" applyBorder="1" applyAlignment="1" applyProtection="1">
      <alignment horizontal="right"/>
      <protection locked="0"/>
    </xf>
    <xf numFmtId="0" fontId="4" fillId="0" borderId="0" xfId="16" applyFont="1" applyAlignment="1" applyProtection="1">
      <alignment horizontal="left"/>
    </xf>
    <xf numFmtId="0" fontId="3" fillId="0" borderId="4" xfId="3" applyFont="1" applyFill="1" applyBorder="1" applyProtection="1">
      <protection locked="0"/>
    </xf>
    <xf numFmtId="14" fontId="3" fillId="0" borderId="4" xfId="3" applyNumberFormat="1" applyFont="1" applyFill="1" applyBorder="1" applyProtection="1">
      <protection locked="0"/>
    </xf>
    <xf numFmtId="164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/>
    <xf numFmtId="0" fontId="5" fillId="0" borderId="0" xfId="0" applyFont="1" applyFill="1" applyProtection="1"/>
    <xf numFmtId="0" fontId="4" fillId="0" borderId="0" xfId="0" applyFont="1" applyFill="1" applyProtection="1"/>
    <xf numFmtId="37" fontId="4" fillId="0" borderId="4" xfId="0" applyNumberFormat="1" applyFont="1" applyFill="1" applyBorder="1" applyAlignment="1" applyProtection="1">
      <alignment horizontal="center"/>
    </xf>
    <xf numFmtId="3" fontId="4" fillId="0" borderId="4" xfId="13" applyNumberFormat="1" applyFont="1" applyFill="1" applyBorder="1" applyAlignment="1" applyProtection="1">
      <alignment vertical="top"/>
      <protection locked="0"/>
    </xf>
    <xf numFmtId="3" fontId="11" fillId="4" borderId="12" xfId="13" applyNumberFormat="1" applyFont="1" applyFill="1" applyBorder="1" applyAlignment="1" applyProtection="1">
      <alignment vertical="top"/>
      <protection locked="0"/>
    </xf>
    <xf numFmtId="3" fontId="4" fillId="0" borderId="12" xfId="13" applyNumberFormat="1" applyFont="1" applyBorder="1" applyAlignment="1" applyProtection="1">
      <alignment vertical="top"/>
    </xf>
    <xf numFmtId="37" fontId="4" fillId="0" borderId="0" xfId="0" applyNumberFormat="1" applyFont="1" applyBorder="1" applyAlignment="1" applyProtection="1">
      <alignment horizontal="right"/>
    </xf>
    <xf numFmtId="37" fontId="4" fillId="0" borderId="19" xfId="0" applyNumberFormat="1" applyFont="1" applyBorder="1" applyProtection="1"/>
    <xf numFmtId="37" fontId="4" fillId="0" borderId="14" xfId="0" applyNumberFormat="1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5" fontId="4" fillId="0" borderId="0" xfId="15" applyNumberFormat="1" applyFont="1" applyBorder="1" applyProtection="1">
      <protection locked="0"/>
    </xf>
    <xf numFmtId="37" fontId="5" fillId="0" borderId="0" xfId="0" applyNumberFormat="1" applyFont="1" applyBorder="1"/>
    <xf numFmtId="37" fontId="5" fillId="0" borderId="2" xfId="0" applyNumberFormat="1" applyFont="1" applyBorder="1"/>
    <xf numFmtId="37" fontId="5" fillId="0" borderId="0" xfId="0" applyNumberFormat="1" applyFont="1"/>
    <xf numFmtId="14" fontId="15" fillId="0" borderId="4" xfId="0" applyNumberFormat="1" applyFont="1" applyBorder="1" applyProtection="1">
      <protection locked="0"/>
    </xf>
    <xf numFmtId="10" fontId="3" fillId="0" borderId="4" xfId="17" applyNumberFormat="1" applyFont="1" applyBorder="1" applyProtection="1">
      <protection locked="0"/>
    </xf>
    <xf numFmtId="5" fontId="4" fillId="0" borderId="9" xfId="15" applyNumberFormat="1" applyFont="1" applyFill="1" applyBorder="1" applyProtection="1">
      <protection locked="0"/>
    </xf>
    <xf numFmtId="37" fontId="4" fillId="0" borderId="4" xfId="0" applyNumberFormat="1" applyFont="1" applyFill="1" applyBorder="1" applyProtection="1"/>
    <xf numFmtId="37" fontId="4" fillId="0" borderId="4" xfId="0" applyNumberFormat="1" applyFont="1" applyFill="1" applyBorder="1" applyProtection="1">
      <protection locked="0"/>
    </xf>
    <xf numFmtId="3" fontId="3" fillId="0" borderId="4" xfId="2" applyNumberFormat="1" applyFont="1" applyFill="1" applyBorder="1" applyProtection="1">
      <protection locked="0"/>
    </xf>
    <xf numFmtId="37" fontId="4" fillId="0" borderId="0" xfId="0" applyNumberFormat="1" applyFont="1" applyBorder="1" applyProtection="1">
      <protection locked="0"/>
    </xf>
    <xf numFmtId="37" fontId="4" fillId="0" borderId="1" xfId="0" applyNumberFormat="1" applyFont="1" applyFill="1" applyBorder="1"/>
    <xf numFmtId="37" fontId="4" fillId="0" borderId="3" xfId="0" applyNumberFormat="1" applyFont="1" applyFill="1" applyBorder="1" applyProtection="1">
      <protection locked="0"/>
    </xf>
    <xf numFmtId="3" fontId="4" fillId="0" borderId="3" xfId="13" applyNumberFormat="1" applyFont="1" applyFill="1" applyBorder="1" applyAlignment="1" applyProtection="1">
      <alignment vertical="top"/>
      <protection locked="0"/>
    </xf>
    <xf numFmtId="0" fontId="3" fillId="0" borderId="4" xfId="14" quotePrefix="1" applyFont="1" applyBorder="1" applyAlignment="1" applyProtection="1">
      <alignment horizontal="center"/>
      <protection locked="0"/>
    </xf>
    <xf numFmtId="0" fontId="3" fillId="0" borderId="3" xfId="14" quotePrefix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4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37" fontId="3" fillId="0" borderId="8" xfId="0" applyNumberFormat="1" applyFont="1" applyBorder="1" applyAlignment="1">
      <alignment horizontal="center"/>
    </xf>
    <xf numFmtId="37" fontId="4" fillId="0" borderId="0" xfId="0" applyNumberFormat="1" applyFont="1" applyAlignment="1" applyProtection="1">
      <alignment horizontal="center"/>
      <protection locked="0"/>
    </xf>
    <xf numFmtId="37" fontId="6" fillId="0" borderId="0" xfId="0" applyNumberFormat="1" applyFont="1" applyAlignment="1">
      <alignment horizontal="center"/>
    </xf>
    <xf numFmtId="37" fontId="5" fillId="0" borderId="10" xfId="0" applyNumberFormat="1" applyFont="1" applyBorder="1" applyAlignment="1">
      <alignment horizontal="center"/>
    </xf>
    <xf numFmtId="37" fontId="5" fillId="0" borderId="8" xfId="0" applyNumberFormat="1" applyFont="1" applyBorder="1" applyAlignment="1">
      <alignment horizontal="center"/>
    </xf>
    <xf numFmtId="37" fontId="5" fillId="0" borderId="5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37" fontId="4" fillId="0" borderId="13" xfId="0" applyNumberFormat="1" applyFont="1" applyBorder="1" applyAlignment="1">
      <alignment horizontal="center"/>
    </xf>
    <xf numFmtId="37" fontId="4" fillId="0" borderId="14" xfId="0" applyNumberFormat="1" applyFont="1" applyBorder="1" applyAlignment="1">
      <alignment horizontal="center"/>
    </xf>
    <xf numFmtId="37" fontId="4" fillId="0" borderId="19" xfId="0" applyNumberFormat="1" applyFont="1" applyBorder="1" applyAlignment="1">
      <alignment horizontal="center"/>
    </xf>
  </cellXfs>
  <cellStyles count="18">
    <cellStyle name="Currency" xfId="1" builtinId="4"/>
    <cellStyle name="Normal" xfId="0" builtinId="0"/>
    <cellStyle name="Normal_BFCCA" xfId="2"/>
    <cellStyle name="Normal_BFCCA1" xfId="3"/>
    <cellStyle name="Normal_BFCCD" xfId="4"/>
    <cellStyle name="Normal_BFCCD2" xfId="5"/>
    <cellStyle name="Normal_BFCCE" xfId="6"/>
    <cellStyle name="Normal_BFCCE2" xfId="7"/>
    <cellStyle name="Normal_BFCCG" xfId="8"/>
    <cellStyle name="Normal_BFCCG2" xfId="9"/>
    <cellStyle name="Normal_BFCCH" xfId="10"/>
    <cellStyle name="Normal_BFCCH2" xfId="11"/>
    <cellStyle name="Normal_BFCCI" xfId="12"/>
    <cellStyle name="Normal_BFCCK" xfId="13"/>
    <cellStyle name="Normal_BFCCM" xfId="14"/>
    <cellStyle name="Normal_F112" xfId="15"/>
    <cellStyle name="Normal_WCC1" xfId="16"/>
    <cellStyle name="Percent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ColWidth="9" defaultRowHeight="15.75"/>
  <cols>
    <col min="1" max="1" width="14.625" style="60" customWidth="1"/>
    <col min="2" max="2" width="68.125" style="60" customWidth="1"/>
    <col min="3" max="3" width="13.5" style="60" customWidth="1"/>
    <col min="4" max="4" width="1.5" style="60" customWidth="1"/>
    <col min="5" max="5" width="13.5" style="60" customWidth="1"/>
    <col min="6" max="6" width="1.125" style="60" customWidth="1"/>
    <col min="7" max="7" width="12.5" style="60" customWidth="1"/>
    <col min="8" max="16384" width="9" style="60"/>
  </cols>
  <sheetData>
    <row r="1" spans="1:7">
      <c r="A1" s="60" t="s">
        <v>388</v>
      </c>
      <c r="B1" s="441"/>
      <c r="C1" s="441"/>
      <c r="E1" s="61"/>
      <c r="F1" s="61"/>
      <c r="G1" s="61"/>
    </row>
    <row r="2" spans="1:7">
      <c r="A2" s="60" t="s">
        <v>394</v>
      </c>
      <c r="B2" s="576" t="s">
        <v>387</v>
      </c>
      <c r="C2" s="483" t="s">
        <v>450</v>
      </c>
      <c r="D2" s="574"/>
      <c r="E2" s="574"/>
      <c r="F2" s="574"/>
      <c r="G2" s="575"/>
    </row>
    <row r="3" spans="1:7">
      <c r="B3" s="576"/>
      <c r="C3" s="81"/>
      <c r="E3" s="61"/>
      <c r="F3" s="61"/>
      <c r="G3" s="573"/>
    </row>
    <row r="4" spans="1:7">
      <c r="B4" s="576" t="s">
        <v>386</v>
      </c>
      <c r="C4" s="483" t="s">
        <v>451</v>
      </c>
      <c r="D4" s="574"/>
      <c r="E4" s="574"/>
      <c r="F4" s="574"/>
      <c r="G4" s="575"/>
    </row>
    <row r="5" spans="1:7">
      <c r="B5" s="441"/>
      <c r="C5" s="573"/>
      <c r="D5" s="61"/>
      <c r="E5" s="61"/>
      <c r="F5" s="61"/>
      <c r="G5" s="573"/>
    </row>
    <row r="6" spans="1:7">
      <c r="B6" s="439" t="s">
        <v>108</v>
      </c>
      <c r="C6" s="439"/>
      <c r="E6" s="61"/>
      <c r="F6" s="61"/>
      <c r="G6" s="442" t="s">
        <v>106</v>
      </c>
    </row>
    <row r="7" spans="1:7">
      <c r="B7" s="439"/>
      <c r="C7" s="439"/>
      <c r="E7" s="61"/>
      <c r="F7" s="61"/>
      <c r="G7" s="442"/>
    </row>
    <row r="9" spans="1:7">
      <c r="E9" s="439" t="s">
        <v>10</v>
      </c>
      <c r="F9" s="437"/>
      <c r="G9" s="439" t="s">
        <v>413</v>
      </c>
    </row>
    <row r="10" spans="1:7" ht="16.5" thickBot="1">
      <c r="A10" s="440"/>
      <c r="B10" s="440" t="s">
        <v>414</v>
      </c>
      <c r="C10" s="440"/>
      <c r="D10" s="443"/>
      <c r="E10" s="440" t="s">
        <v>6</v>
      </c>
      <c r="F10" s="438"/>
      <c r="G10" s="440" t="s">
        <v>6</v>
      </c>
    </row>
    <row r="11" spans="1:7">
      <c r="A11" s="60" t="s">
        <v>416</v>
      </c>
      <c r="E11" s="444">
        <v>1798887</v>
      </c>
      <c r="G11" s="444">
        <v>1221618</v>
      </c>
    </row>
    <row r="12" spans="1:7">
      <c r="A12" s="60" t="s">
        <v>417</v>
      </c>
      <c r="E12" s="444"/>
      <c r="G12" s="444"/>
    </row>
    <row r="13" spans="1:7">
      <c r="A13" s="60" t="s">
        <v>418</v>
      </c>
      <c r="E13" s="445">
        <f>+E11-E12</f>
        <v>1798887</v>
      </c>
      <c r="G13" s="445">
        <f>+G11-G12</f>
        <v>1221618</v>
      </c>
    </row>
  </sheetData>
  <phoneticPr fontId="0" type="noConversion"/>
  <printOptions horizontalCentered="1"/>
  <pageMargins left="0.5" right="0.5" top="0.5" bottom="0.5" header="0.25" footer="0.25"/>
  <pageSetup scale="90" fitToHeight="1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/>
  </sheetViews>
  <sheetFormatPr defaultColWidth="9" defaultRowHeight="15.75"/>
  <cols>
    <col min="1" max="1" width="52.5" style="2" customWidth="1"/>
    <col min="2" max="2" width="4.5" style="2" customWidth="1"/>
    <col min="3" max="5" width="13.5" style="2" customWidth="1"/>
    <col min="6" max="16384" width="9" style="2"/>
  </cols>
  <sheetData>
    <row r="1" spans="1:5">
      <c r="E1" s="3" t="s">
        <v>1</v>
      </c>
    </row>
    <row r="2" spans="1:5">
      <c r="E2" s="3" t="s">
        <v>74</v>
      </c>
    </row>
    <row r="3" spans="1:5">
      <c r="A3" s="2" t="s">
        <v>2</v>
      </c>
      <c r="E3" s="3" t="str">
        <f>+'Gen-1'!$E$2</f>
        <v>2012-2013</v>
      </c>
    </row>
    <row r="5" spans="1:5">
      <c r="A5" s="4"/>
      <c r="B5" s="4"/>
      <c r="C5" s="21" t="str">
        <f>+'Gen-1'!$C$3</f>
        <v>2010-2011</v>
      </c>
      <c r="D5" s="5" t="str">
        <f>+'Gen-1'!$D$3</f>
        <v>2011-2012</v>
      </c>
      <c r="E5" s="6" t="str">
        <f>+'Gen-1'!$E$3</f>
        <v>2012-2013</v>
      </c>
    </row>
    <row r="6" spans="1:5">
      <c r="A6" s="7" t="s">
        <v>13</v>
      </c>
      <c r="B6" s="7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9" t="str">
        <f>+'PTE-1'!A5</f>
        <v>POSTSECONDARY TECHNICAL EDUCATION</v>
      </c>
      <c r="B7" s="10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12" t="s">
        <v>51</v>
      </c>
      <c r="B8" s="12">
        <v>62</v>
      </c>
      <c r="C8" s="12">
        <f>+'PTE-1'!C43</f>
        <v>2479626.7199999997</v>
      </c>
      <c r="D8" s="12">
        <f>+'PTE-1'!D43</f>
        <v>2873149.61</v>
      </c>
      <c r="E8" s="12">
        <f>+'PTE-1'!E43</f>
        <v>2896930.9199999995</v>
      </c>
    </row>
    <row r="9" spans="1:5">
      <c r="A9" s="4"/>
      <c r="B9" s="4"/>
      <c r="C9" s="4"/>
      <c r="D9" s="4"/>
      <c r="E9" s="4"/>
    </row>
    <row r="10" spans="1:5">
      <c r="A10" s="7" t="s">
        <v>52</v>
      </c>
      <c r="B10" s="7"/>
      <c r="C10" s="7"/>
      <c r="D10" s="7"/>
      <c r="E10" s="7"/>
    </row>
    <row r="11" spans="1:5">
      <c r="A11" s="7" t="s">
        <v>53</v>
      </c>
      <c r="B11" s="7"/>
      <c r="C11" s="7"/>
      <c r="D11" s="7"/>
      <c r="E11" s="7"/>
    </row>
    <row r="12" spans="1:5">
      <c r="A12" s="7" t="s">
        <v>54</v>
      </c>
      <c r="B12" s="10">
        <v>63</v>
      </c>
      <c r="C12" s="54">
        <v>2439238.77</v>
      </c>
      <c r="D12" s="54">
        <v>2901146.45</v>
      </c>
      <c r="E12" s="54">
        <v>2816676</v>
      </c>
    </row>
    <row r="13" spans="1:5">
      <c r="A13" s="7" t="s">
        <v>55</v>
      </c>
      <c r="B13" s="12">
        <v>64</v>
      </c>
      <c r="C13" s="55"/>
      <c r="D13" s="55"/>
      <c r="E13" s="55"/>
    </row>
    <row r="14" spans="1:5">
      <c r="A14" s="7" t="s">
        <v>56</v>
      </c>
      <c r="B14" s="12">
        <v>65</v>
      </c>
      <c r="C14" s="55"/>
      <c r="D14" s="55"/>
      <c r="E14" s="55"/>
    </row>
    <row r="15" spans="1:5">
      <c r="A15" s="7" t="s">
        <v>57</v>
      </c>
      <c r="B15" s="10">
        <v>66</v>
      </c>
      <c r="C15" s="54">
        <v>17027</v>
      </c>
      <c r="D15" s="54">
        <v>17980.240000000002</v>
      </c>
      <c r="E15" s="54">
        <v>17027</v>
      </c>
    </row>
    <row r="16" spans="1:5">
      <c r="A16" s="7" t="s">
        <v>58</v>
      </c>
      <c r="B16" s="7">
        <v>67</v>
      </c>
      <c r="C16" s="53"/>
      <c r="D16" s="53"/>
      <c r="E16" s="53"/>
    </row>
    <row r="17" spans="1:5">
      <c r="A17" s="7" t="s">
        <v>59</v>
      </c>
      <c r="B17" s="12">
        <v>68</v>
      </c>
      <c r="C17" s="55"/>
      <c r="D17" s="55"/>
      <c r="E17" s="55"/>
    </row>
    <row r="18" spans="1:5">
      <c r="A18" s="7" t="s">
        <v>60</v>
      </c>
      <c r="B18" s="12">
        <v>69</v>
      </c>
      <c r="C18" s="55"/>
      <c r="D18" s="55"/>
      <c r="E18" s="55"/>
    </row>
    <row r="19" spans="1:5">
      <c r="A19" s="7" t="s">
        <v>61</v>
      </c>
      <c r="B19" s="12">
        <v>70</v>
      </c>
      <c r="C19" s="55"/>
      <c r="D19" s="55"/>
      <c r="E19" s="55"/>
    </row>
    <row r="20" spans="1:5">
      <c r="A20" s="4"/>
      <c r="B20" s="4"/>
      <c r="C20" s="4"/>
      <c r="D20" s="4"/>
      <c r="E20" s="4"/>
    </row>
    <row r="21" spans="1:5">
      <c r="A21" s="7" t="s">
        <v>62</v>
      </c>
      <c r="B21" s="10">
        <v>79</v>
      </c>
      <c r="C21" s="10">
        <f>SUM(C12:C19)</f>
        <v>2456265.77</v>
      </c>
      <c r="D21" s="10">
        <f>SUM(D12:D19)</f>
        <v>2919126.6900000004</v>
      </c>
      <c r="E21" s="10">
        <f>SUM(E12:E19)</f>
        <v>2833703</v>
      </c>
    </row>
    <row r="22" spans="1:5">
      <c r="A22" s="4" t="s">
        <v>63</v>
      </c>
      <c r="B22" s="30"/>
      <c r="C22" s="7"/>
      <c r="D22" s="7"/>
      <c r="E22" s="12"/>
    </row>
    <row r="23" spans="1:5">
      <c r="A23" s="579" t="s">
        <v>405</v>
      </c>
      <c r="B23" s="30">
        <v>82</v>
      </c>
      <c r="C23" s="55"/>
      <c r="D23" s="55"/>
      <c r="E23" s="55"/>
    </row>
    <row r="24" spans="1:5">
      <c r="A24" s="7" t="s">
        <v>182</v>
      </c>
      <c r="B24" s="30">
        <v>83</v>
      </c>
      <c r="C24" s="55"/>
      <c r="D24" s="55"/>
      <c r="E24" s="55"/>
    </row>
    <row r="25" spans="1:5">
      <c r="A25" s="9" t="s">
        <v>65</v>
      </c>
      <c r="B25" s="14">
        <v>89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5">
      <c r="A26" s="7" t="s">
        <v>66</v>
      </c>
      <c r="B26" s="4"/>
      <c r="C26" s="4"/>
      <c r="D26" s="4"/>
      <c r="E26" s="4"/>
    </row>
    <row r="27" spans="1:5">
      <c r="A27" s="10" t="s">
        <v>67</v>
      </c>
      <c r="B27" s="10">
        <v>90</v>
      </c>
      <c r="C27" s="10">
        <f>+C21+C25</f>
        <v>2456265.77</v>
      </c>
      <c r="D27" s="10">
        <f>+D21+D25</f>
        <v>2919126.6900000004</v>
      </c>
      <c r="E27" s="10">
        <f>+E21+E25</f>
        <v>2833703</v>
      </c>
    </row>
    <row r="28" spans="1:5">
      <c r="A28" s="7"/>
      <c r="B28" s="7"/>
      <c r="C28" s="7"/>
      <c r="D28" s="7"/>
      <c r="E28" s="7"/>
    </row>
    <row r="29" spans="1:5">
      <c r="A29" s="10" t="s">
        <v>68</v>
      </c>
      <c r="B29" s="10">
        <v>93</v>
      </c>
      <c r="C29" s="10">
        <f>+C8-C27</f>
        <v>23360.949999999721</v>
      </c>
      <c r="D29" s="10">
        <f>+D8-D27</f>
        <v>-45977.08000000054</v>
      </c>
      <c r="E29" s="484" t="s">
        <v>111</v>
      </c>
    </row>
    <row r="54" spans="1:5">
      <c r="A54" s="596" t="s">
        <v>463</v>
      </c>
      <c r="B54" s="596"/>
      <c r="C54" s="596"/>
      <c r="D54" s="596"/>
      <c r="E54" s="596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="90" zoomScaleNormal="100" workbookViewId="0"/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176"/>
      <c r="B1" s="176"/>
      <c r="C1" s="176"/>
      <c r="D1" s="176"/>
      <c r="E1" s="177" t="s">
        <v>1</v>
      </c>
    </row>
    <row r="2" spans="1:5">
      <c r="A2" s="176"/>
      <c r="B2" s="176"/>
      <c r="C2" s="176"/>
      <c r="D2" s="176"/>
      <c r="E2" s="177" t="s">
        <v>149</v>
      </c>
    </row>
    <row r="3" spans="1:5">
      <c r="A3" s="487" t="s">
        <v>2</v>
      </c>
      <c r="B3" s="176"/>
      <c r="C3" s="60"/>
      <c r="D3" s="61"/>
      <c r="E3" s="3" t="str">
        <f>+'Gen-1'!$E$2</f>
        <v>2012-2013</v>
      </c>
    </row>
    <row r="4" spans="1:5">
      <c r="A4" s="190"/>
      <c r="B4" s="178"/>
      <c r="C4" s="21" t="str">
        <f>+'Gen-1'!$C$3</f>
        <v>2010-2011</v>
      </c>
      <c r="D4" s="5" t="str">
        <f>+'Gen-1'!$D$3</f>
        <v>2011-2012</v>
      </c>
      <c r="E4" s="6" t="str">
        <f>+'Gen-1'!$E$3</f>
        <v>2012-2013</v>
      </c>
    </row>
    <row r="5" spans="1:5">
      <c r="A5" s="184" t="s">
        <v>13</v>
      </c>
      <c r="B5" s="179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5">
      <c r="A6" s="488" t="s">
        <v>150</v>
      </c>
      <c r="B6" s="180" t="s">
        <v>18</v>
      </c>
      <c r="C6" s="518" t="str">
        <f>+'Gen-1'!$C$5</f>
        <v>Actual</v>
      </c>
      <c r="D6" s="11" t="str">
        <f>+'Gen-1'!$D$5</f>
        <v>Actual</v>
      </c>
      <c r="E6" s="11" t="str">
        <f>+'Gen-1'!$E$5</f>
        <v>Budget</v>
      </c>
    </row>
    <row r="7" spans="1:5">
      <c r="A7" s="181" t="s">
        <v>75</v>
      </c>
      <c r="B7" s="180">
        <v>3</v>
      </c>
      <c r="C7" s="182">
        <v>14.15</v>
      </c>
      <c r="D7" s="197">
        <f>+'ABE-2'!C26</f>
        <v>14.15</v>
      </c>
      <c r="E7" s="197">
        <f>+'ABE-2'!D26</f>
        <v>14.15</v>
      </c>
    </row>
    <row r="8" spans="1:5">
      <c r="A8" s="184" t="s">
        <v>20</v>
      </c>
      <c r="B8" s="179"/>
      <c r="C8" s="185"/>
      <c r="D8" s="185"/>
      <c r="E8" s="185"/>
    </row>
    <row r="9" spans="1:5">
      <c r="A9" s="184" t="s">
        <v>21</v>
      </c>
      <c r="B9" s="179"/>
      <c r="C9" s="185"/>
      <c r="D9" s="185"/>
      <c r="E9" s="185"/>
    </row>
    <row r="10" spans="1:5">
      <c r="A10" s="184" t="s">
        <v>372</v>
      </c>
      <c r="B10" s="180">
        <v>4</v>
      </c>
      <c r="C10" s="182"/>
      <c r="D10" s="182"/>
      <c r="E10" s="182"/>
    </row>
    <row r="11" spans="1:5">
      <c r="A11" s="184" t="s">
        <v>373</v>
      </c>
      <c r="B11" s="186">
        <v>5</v>
      </c>
      <c r="C11" s="187"/>
      <c r="D11" s="187"/>
      <c r="E11" s="187"/>
    </row>
    <row r="12" spans="1:5">
      <c r="A12" s="188" t="s">
        <v>22</v>
      </c>
      <c r="B12" s="186">
        <v>9</v>
      </c>
      <c r="C12" s="189">
        <f>SUM(C10:C11)</f>
        <v>0</v>
      </c>
      <c r="D12" s="189">
        <f>SUM(D10:D11)</f>
        <v>0</v>
      </c>
      <c r="E12" s="189">
        <f>SUM(E10:E11)</f>
        <v>0</v>
      </c>
    </row>
    <row r="13" spans="1:5">
      <c r="A13" s="190" t="s">
        <v>23</v>
      </c>
      <c r="B13" s="178"/>
      <c r="C13" s="191"/>
      <c r="D13" s="191"/>
      <c r="E13" s="191"/>
    </row>
    <row r="14" spans="1:5">
      <c r="A14" s="184" t="s">
        <v>24</v>
      </c>
      <c r="B14" s="180">
        <v>10</v>
      </c>
      <c r="C14" s="182"/>
      <c r="D14" s="182"/>
      <c r="E14" s="182"/>
    </row>
    <row r="15" spans="1:5">
      <c r="A15" s="184" t="s">
        <v>25</v>
      </c>
      <c r="B15" s="186">
        <v>11</v>
      </c>
      <c r="C15" s="187"/>
      <c r="D15" s="187"/>
      <c r="E15" s="187"/>
    </row>
    <row r="16" spans="1:5">
      <c r="A16" s="188" t="s">
        <v>26</v>
      </c>
      <c r="B16" s="186">
        <v>19</v>
      </c>
      <c r="C16" s="189">
        <f>SUM(C14:C15)</f>
        <v>0</v>
      </c>
      <c r="D16" s="189">
        <f>SUM(D14:D15)</f>
        <v>0</v>
      </c>
      <c r="E16" s="189">
        <f>SUM(E14:E15)</f>
        <v>0</v>
      </c>
    </row>
    <row r="17" spans="1:5">
      <c r="A17" s="190" t="s">
        <v>27</v>
      </c>
      <c r="B17" s="178"/>
      <c r="C17" s="192"/>
      <c r="D17" s="191"/>
      <c r="E17" s="191"/>
    </row>
    <row r="18" spans="1:5">
      <c r="A18" s="184" t="s">
        <v>28</v>
      </c>
      <c r="B18" s="186">
        <v>21</v>
      </c>
      <c r="C18" s="187"/>
      <c r="D18" s="187"/>
      <c r="E18" s="189">
        <f>+'F263'!N19</f>
        <v>0</v>
      </c>
    </row>
    <row r="19" spans="1:5">
      <c r="A19" s="184" t="s">
        <v>29</v>
      </c>
      <c r="B19" s="186">
        <v>22</v>
      </c>
      <c r="C19" s="187"/>
      <c r="D19" s="187"/>
      <c r="E19" s="187"/>
    </row>
    <row r="20" spans="1:5">
      <c r="A20" s="184" t="s">
        <v>30</v>
      </c>
      <c r="B20" s="186">
        <v>23</v>
      </c>
      <c r="C20" s="193"/>
      <c r="D20" s="193"/>
      <c r="E20" s="193"/>
    </row>
    <row r="21" spans="1:5">
      <c r="A21" s="184" t="s">
        <v>31</v>
      </c>
      <c r="B21" s="186">
        <v>24</v>
      </c>
      <c r="C21" s="187"/>
      <c r="D21" s="187"/>
      <c r="E21" s="187"/>
    </row>
    <row r="22" spans="1:5">
      <c r="A22" s="188" t="s">
        <v>32</v>
      </c>
      <c r="B22" s="186">
        <v>29</v>
      </c>
      <c r="C22" s="189">
        <f>SUM(C18:C21)</f>
        <v>0</v>
      </c>
      <c r="D22" s="189">
        <f>SUM(D18:D21)</f>
        <v>0</v>
      </c>
      <c r="E22" s="189">
        <f>SUM(E18:E21)</f>
        <v>0</v>
      </c>
    </row>
    <row r="23" spans="1:5">
      <c r="A23" s="190" t="s">
        <v>33</v>
      </c>
      <c r="B23" s="178"/>
      <c r="C23" s="192"/>
      <c r="D23" s="191"/>
      <c r="E23" s="191"/>
    </row>
    <row r="24" spans="1:5">
      <c r="A24" s="184" t="s">
        <v>34</v>
      </c>
      <c r="B24" s="180">
        <v>30</v>
      </c>
      <c r="C24" s="194"/>
      <c r="D24" s="182"/>
      <c r="E24" s="183">
        <f>+'F112-1'!G25</f>
        <v>0</v>
      </c>
    </row>
    <row r="25" spans="1:5">
      <c r="A25" s="184" t="s">
        <v>35</v>
      </c>
      <c r="B25" s="186">
        <v>31</v>
      </c>
      <c r="C25" s="187"/>
      <c r="D25" s="189">
        <f>+'F112-1'!G20</f>
        <v>0</v>
      </c>
      <c r="E25" s="484" t="s">
        <v>112</v>
      </c>
    </row>
    <row r="26" spans="1:5">
      <c r="A26" s="184" t="s">
        <v>36</v>
      </c>
      <c r="B26" s="186">
        <v>32</v>
      </c>
      <c r="C26" s="187"/>
      <c r="D26" s="187"/>
      <c r="E26" s="189">
        <f>+'F263'!H19</f>
        <v>0</v>
      </c>
    </row>
    <row r="27" spans="1:5">
      <c r="A27" s="184" t="s">
        <v>37</v>
      </c>
      <c r="B27" s="186">
        <v>33</v>
      </c>
      <c r="C27" s="195"/>
      <c r="D27" s="187"/>
      <c r="E27" s="189">
        <f>+'F263'!J19</f>
        <v>0</v>
      </c>
    </row>
    <row r="28" spans="1:5">
      <c r="A28" s="184" t="s">
        <v>38</v>
      </c>
      <c r="B28" s="186">
        <v>34</v>
      </c>
      <c r="C28" s="187"/>
      <c r="D28" s="187"/>
      <c r="E28" s="189">
        <f>+'F112-1'!G32</f>
        <v>0</v>
      </c>
    </row>
    <row r="29" spans="1:5">
      <c r="A29" s="184" t="s">
        <v>39</v>
      </c>
      <c r="B29" s="186">
        <v>35</v>
      </c>
      <c r="C29" s="187"/>
      <c r="D29" s="187"/>
      <c r="E29" s="189">
        <f>+'F263'!L19</f>
        <v>0</v>
      </c>
    </row>
    <row r="30" spans="1:5">
      <c r="A30" s="184" t="s">
        <v>40</v>
      </c>
      <c r="B30" s="186">
        <v>36</v>
      </c>
      <c r="C30" s="187"/>
      <c r="D30" s="187"/>
      <c r="E30" s="187"/>
    </row>
    <row r="31" spans="1:5">
      <c r="A31" s="188" t="s">
        <v>41</v>
      </c>
      <c r="B31" s="186">
        <v>39</v>
      </c>
      <c r="C31" s="189">
        <f>SUM(C24:C30)</f>
        <v>0</v>
      </c>
      <c r="D31" s="189">
        <f>SUM(D24:D30)</f>
        <v>0</v>
      </c>
      <c r="E31" s="189">
        <f>SUM(E24:E30)</f>
        <v>0</v>
      </c>
    </row>
    <row r="32" spans="1:5">
      <c r="A32" s="190" t="s">
        <v>42</v>
      </c>
      <c r="B32" s="178"/>
      <c r="C32" s="192"/>
      <c r="D32" s="191"/>
      <c r="E32" s="191"/>
    </row>
    <row r="33" spans="1:5">
      <c r="A33" s="184" t="s">
        <v>43</v>
      </c>
      <c r="B33" s="180">
        <v>40</v>
      </c>
      <c r="C33" s="196"/>
      <c r="D33" s="197"/>
      <c r="E33" s="183"/>
    </row>
    <row r="34" spans="1:5">
      <c r="A34" s="184" t="s">
        <v>44</v>
      </c>
      <c r="B34" s="186">
        <v>41</v>
      </c>
      <c r="C34" s="198"/>
      <c r="D34" s="198"/>
      <c r="E34" s="187"/>
    </row>
    <row r="35" spans="1:5">
      <c r="A35" s="184" t="s">
        <v>45</v>
      </c>
      <c r="B35" s="186">
        <v>42</v>
      </c>
      <c r="C35" s="198"/>
      <c r="D35" s="198"/>
      <c r="E35" s="187"/>
    </row>
    <row r="36" spans="1:5">
      <c r="A36" s="184" t="s">
        <v>46</v>
      </c>
      <c r="B36" s="186">
        <v>43</v>
      </c>
      <c r="C36" s="198"/>
      <c r="D36" s="198"/>
      <c r="E36" s="484" t="s">
        <v>112</v>
      </c>
    </row>
    <row r="37" spans="1:5">
      <c r="A37" s="188" t="s">
        <v>47</v>
      </c>
      <c r="B37" s="186">
        <v>49</v>
      </c>
      <c r="C37" s="189">
        <f>SUM(C33:C36)</f>
        <v>0</v>
      </c>
      <c r="D37" s="189">
        <f>SUM(D33:D36)</f>
        <v>0</v>
      </c>
      <c r="E37" s="189">
        <f>SUM(E33:E36)</f>
        <v>0</v>
      </c>
    </row>
    <row r="38" spans="1:5">
      <c r="A38" s="199" t="s">
        <v>48</v>
      </c>
      <c r="B38" s="178"/>
      <c r="C38" s="191"/>
      <c r="D38" s="191"/>
      <c r="E38" s="191"/>
    </row>
    <row r="39" spans="1:5">
      <c r="A39" s="200" t="s">
        <v>374</v>
      </c>
      <c r="B39" s="180">
        <v>60</v>
      </c>
      <c r="C39" s="183">
        <f>+C12+C16+C22+C31+C37</f>
        <v>0</v>
      </c>
      <c r="D39" s="183">
        <f>+D12+D16+D22+D31+D37</f>
        <v>0</v>
      </c>
      <c r="E39" s="183">
        <f>+E12+E16+E22+E31+E37</f>
        <v>0</v>
      </c>
    </row>
    <row r="40" spans="1:5">
      <c r="A40" s="188" t="s">
        <v>49</v>
      </c>
      <c r="B40" s="180">
        <v>62</v>
      </c>
      <c r="C40" s="183">
        <f>+C7+C39</f>
        <v>14.15</v>
      </c>
      <c r="D40" s="197">
        <f>+D7+D39</f>
        <v>14.15</v>
      </c>
      <c r="E40" s="183">
        <f>+E7+E39</f>
        <v>14.15</v>
      </c>
    </row>
    <row r="41" spans="1:5">
      <c r="A41" s="176" t="s">
        <v>50</v>
      </c>
      <c r="B41" s="176"/>
      <c r="C41" s="176"/>
      <c r="D41" s="176"/>
      <c r="E41" s="176"/>
    </row>
    <row r="42" spans="1:5">
      <c r="A42" s="176"/>
      <c r="B42" s="176"/>
      <c r="C42" s="176"/>
      <c r="D42" s="176"/>
      <c r="E42" s="176"/>
    </row>
    <row r="43" spans="1:5">
      <c r="B43" s="201"/>
      <c r="C43" s="201"/>
      <c r="D43" s="201"/>
      <c r="E43" s="201"/>
    </row>
    <row r="49" spans="1:5">
      <c r="A49" s="597" t="s">
        <v>464</v>
      </c>
      <c r="B49" s="597"/>
      <c r="C49" s="597"/>
      <c r="D49" s="597"/>
      <c r="E49" s="597"/>
    </row>
  </sheetData>
  <mergeCells count="1">
    <mergeCell ref="A49:E49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/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203"/>
      <c r="B1" s="203"/>
      <c r="C1" s="203"/>
      <c r="D1" s="203"/>
      <c r="E1" s="204" t="s">
        <v>1</v>
      </c>
    </row>
    <row r="2" spans="1:5">
      <c r="A2" s="203"/>
      <c r="B2" s="203"/>
      <c r="C2" s="203"/>
      <c r="D2" s="203"/>
      <c r="E2" s="204" t="s">
        <v>149</v>
      </c>
    </row>
    <row r="3" spans="1:5">
      <c r="A3" s="490" t="s">
        <v>2</v>
      </c>
      <c r="B3" s="203"/>
      <c r="C3" s="203"/>
      <c r="D3" s="203"/>
      <c r="E3" s="3" t="str">
        <f>+'Gen-1'!$E$2</f>
        <v>2012-2013</v>
      </c>
    </row>
    <row r="4" spans="1:5">
      <c r="A4" s="212"/>
      <c r="B4" s="205"/>
      <c r="C4" s="21" t="str">
        <f>+'Gen-1'!$C$3</f>
        <v>2010-2011</v>
      </c>
      <c r="D4" s="5" t="str">
        <f>+'Gen-1'!$D$3</f>
        <v>2011-2012</v>
      </c>
      <c r="E4" s="6" t="str">
        <f>+'Gen-1'!$E$3</f>
        <v>2012-2013</v>
      </c>
    </row>
    <row r="5" spans="1:5">
      <c r="A5" s="212" t="s">
        <v>13</v>
      </c>
      <c r="B5" s="206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5">
      <c r="A6" s="489" t="s">
        <v>150</v>
      </c>
      <c r="B6" s="207" t="s">
        <v>18</v>
      </c>
      <c r="C6" s="22" t="str">
        <f>+'Gen-1'!$C$5</f>
        <v>Actual</v>
      </c>
      <c r="D6" s="8" t="str">
        <f>+'Gen-1'!$D$5</f>
        <v>Actual</v>
      </c>
      <c r="E6" s="8" t="str">
        <f>+'Gen-1'!$E$5</f>
        <v>Budget</v>
      </c>
    </row>
    <row r="7" spans="1:5">
      <c r="A7" s="208" t="s">
        <v>51</v>
      </c>
      <c r="B7" s="209">
        <v>62</v>
      </c>
      <c r="C7" s="210">
        <f>+'ABE-1'!C40</f>
        <v>14.15</v>
      </c>
      <c r="D7" s="210">
        <f>+'ABE-1'!D40</f>
        <v>14.15</v>
      </c>
      <c r="E7" s="211">
        <f>+'ABE-1'!E40</f>
        <v>14.15</v>
      </c>
    </row>
    <row r="8" spans="1:5">
      <c r="A8" s="212" t="s">
        <v>52</v>
      </c>
      <c r="B8" s="206"/>
      <c r="C8" s="213"/>
      <c r="D8" s="213"/>
      <c r="E8" s="214"/>
    </row>
    <row r="9" spans="1:5">
      <c r="A9" s="212" t="s">
        <v>53</v>
      </c>
      <c r="B9" s="206"/>
      <c r="C9" s="213"/>
      <c r="D9" s="213"/>
      <c r="E9" s="214"/>
    </row>
    <row r="10" spans="1:5">
      <c r="A10" s="212" t="s">
        <v>54</v>
      </c>
      <c r="B10" s="207">
        <v>63</v>
      </c>
      <c r="C10" s="215"/>
      <c r="D10" s="215"/>
      <c r="E10" s="216"/>
    </row>
    <row r="11" spans="1:5">
      <c r="A11" s="212" t="s">
        <v>55</v>
      </c>
      <c r="B11" s="209">
        <v>64</v>
      </c>
      <c r="C11" s="217"/>
      <c r="D11" s="217"/>
      <c r="E11" s="218">
        <v>9.5</v>
      </c>
    </row>
    <row r="12" spans="1:5">
      <c r="A12" s="212" t="s">
        <v>56</v>
      </c>
      <c r="B12" s="209">
        <v>65</v>
      </c>
      <c r="C12" s="217"/>
      <c r="D12" s="217"/>
      <c r="E12" s="218"/>
    </row>
    <row r="13" spans="1:5">
      <c r="A13" s="212" t="s">
        <v>57</v>
      </c>
      <c r="B13" s="209">
        <v>66</v>
      </c>
      <c r="C13" s="217"/>
      <c r="D13" s="217"/>
      <c r="E13" s="218"/>
    </row>
    <row r="14" spans="1:5">
      <c r="A14" s="212" t="s">
        <v>58</v>
      </c>
      <c r="B14" s="209">
        <v>67</v>
      </c>
      <c r="C14" s="217"/>
      <c r="D14" s="217"/>
      <c r="E14" s="218"/>
    </row>
    <row r="15" spans="1:5">
      <c r="A15" s="212" t="s">
        <v>59</v>
      </c>
      <c r="B15" s="205">
        <v>68</v>
      </c>
      <c r="C15" s="219"/>
      <c r="D15" s="219"/>
      <c r="E15" s="220"/>
    </row>
    <row r="16" spans="1:5">
      <c r="A16" s="212" t="s">
        <v>60</v>
      </c>
      <c r="B16" s="205">
        <v>69</v>
      </c>
      <c r="C16" s="219"/>
      <c r="D16" s="219"/>
      <c r="E16" s="220"/>
    </row>
    <row r="17" spans="1:5">
      <c r="A17" s="212" t="s">
        <v>61</v>
      </c>
      <c r="B17" s="209">
        <v>70</v>
      </c>
      <c r="C17" s="217"/>
      <c r="D17" s="217"/>
      <c r="E17" s="218"/>
    </row>
    <row r="18" spans="1:5">
      <c r="A18" s="221" t="s">
        <v>62</v>
      </c>
      <c r="B18" s="207">
        <v>79</v>
      </c>
      <c r="C18" s="222">
        <f>SUM(C10:C17)</f>
        <v>0</v>
      </c>
      <c r="D18" s="222">
        <f>SUM(D10:D17)</f>
        <v>0</v>
      </c>
      <c r="E18" s="223">
        <f>SUM(E10:E17)</f>
        <v>9.5</v>
      </c>
    </row>
    <row r="19" spans="1:5">
      <c r="A19" s="62" t="s">
        <v>63</v>
      </c>
      <c r="B19" s="63"/>
      <c r="C19" s="75"/>
      <c r="D19" s="75"/>
      <c r="E19" s="65"/>
    </row>
    <row r="20" spans="1:5">
      <c r="A20" s="64" t="s">
        <v>64</v>
      </c>
      <c r="B20" s="63">
        <v>82</v>
      </c>
      <c r="C20" s="76"/>
      <c r="D20" s="76"/>
      <c r="E20" s="55"/>
    </row>
    <row r="21" spans="1:5">
      <c r="A21" s="64" t="s">
        <v>182</v>
      </c>
      <c r="B21" s="63">
        <v>83</v>
      </c>
      <c r="C21" s="76"/>
      <c r="D21" s="76"/>
      <c r="E21" s="55"/>
    </row>
    <row r="22" spans="1:5">
      <c r="A22" s="67" t="s">
        <v>65</v>
      </c>
      <c r="B22" s="68">
        <v>89</v>
      </c>
      <c r="C22" s="77">
        <f>SUM(C20:C21)</f>
        <v>0</v>
      </c>
      <c r="D22" s="77">
        <f>SUM(D20:D21)</f>
        <v>0</v>
      </c>
      <c r="E22" s="66">
        <f>SUM(E20:E21)</f>
        <v>0</v>
      </c>
    </row>
    <row r="23" spans="1:5">
      <c r="A23" s="208" t="s">
        <v>66</v>
      </c>
      <c r="B23" s="206"/>
      <c r="C23" s="224"/>
      <c r="D23" s="213"/>
      <c r="E23" s="214"/>
    </row>
    <row r="24" spans="1:5">
      <c r="A24" s="221" t="s">
        <v>67</v>
      </c>
      <c r="B24" s="207">
        <v>90</v>
      </c>
      <c r="C24" s="222">
        <f>+C18+C22</f>
        <v>0</v>
      </c>
      <c r="D24" s="222">
        <f>+D18+D22</f>
        <v>0</v>
      </c>
      <c r="E24" s="223">
        <f>+E18+E22</f>
        <v>9.5</v>
      </c>
    </row>
    <row r="25" spans="1:5">
      <c r="A25" s="225"/>
      <c r="B25" s="206"/>
      <c r="C25" s="224"/>
      <c r="D25" s="213"/>
      <c r="E25" s="214"/>
    </row>
    <row r="26" spans="1:5">
      <c r="A26" s="226" t="s">
        <v>68</v>
      </c>
      <c r="B26" s="207">
        <v>93</v>
      </c>
      <c r="C26" s="227">
        <f>+C7-C24</f>
        <v>14.15</v>
      </c>
      <c r="D26" s="227">
        <f>+D7-D24</f>
        <v>14.15</v>
      </c>
      <c r="E26" s="484" t="s">
        <v>112</v>
      </c>
    </row>
    <row r="27" spans="1:5">
      <c r="A27" s="228"/>
      <c r="B27" s="205"/>
      <c r="C27" s="229"/>
      <c r="D27" s="229"/>
      <c r="E27" s="230"/>
    </row>
    <row r="28" spans="1:5">
      <c r="A28" s="212" t="s">
        <v>151</v>
      </c>
      <c r="B28" s="206"/>
      <c r="C28" s="203"/>
      <c r="D28" s="203"/>
      <c r="E28" s="214"/>
    </row>
    <row r="29" spans="1:5">
      <c r="A29" s="226" t="s">
        <v>152</v>
      </c>
      <c r="B29" s="207">
        <v>94</v>
      </c>
      <c r="C29" s="203"/>
      <c r="D29" s="203"/>
      <c r="E29" s="223">
        <f>+'ABE-1'!E7</f>
        <v>14.15</v>
      </c>
    </row>
    <row r="30" spans="1:5">
      <c r="A30" s="231" t="s">
        <v>375</v>
      </c>
      <c r="B30" s="209">
        <v>95</v>
      </c>
      <c r="C30" s="203"/>
      <c r="D30" s="203"/>
      <c r="E30" s="211">
        <f>+'ABE-1'!E24</f>
        <v>0</v>
      </c>
    </row>
    <row r="31" spans="1:5">
      <c r="A31" s="231" t="s">
        <v>377</v>
      </c>
      <c r="B31" s="209">
        <v>96</v>
      </c>
      <c r="C31" s="203"/>
      <c r="D31" s="203"/>
      <c r="E31" s="211">
        <f>+'ABE-1'!E39-'ABE-1'!E24</f>
        <v>0</v>
      </c>
    </row>
    <row r="32" spans="1:5">
      <c r="A32" s="231" t="s">
        <v>154</v>
      </c>
      <c r="B32" s="209">
        <v>97</v>
      </c>
      <c r="C32" s="203"/>
      <c r="D32" s="203"/>
      <c r="E32" s="218">
        <f>+E31*0.5</f>
        <v>0</v>
      </c>
    </row>
    <row r="33" spans="1:5">
      <c r="A33" s="228"/>
      <c r="B33" s="205"/>
      <c r="C33" s="203"/>
      <c r="D33" s="203"/>
      <c r="E33" s="230"/>
    </row>
    <row r="34" spans="1:5">
      <c r="A34" s="221" t="s">
        <v>70</v>
      </c>
      <c r="B34" s="207">
        <v>98</v>
      </c>
      <c r="C34" s="203"/>
      <c r="D34" s="203"/>
      <c r="E34" s="223">
        <f>SUM(E29:E32)</f>
        <v>14.15</v>
      </c>
    </row>
    <row r="35" spans="1:5">
      <c r="A35" s="208"/>
      <c r="B35" s="205"/>
      <c r="C35" s="203"/>
      <c r="D35" s="203"/>
      <c r="E35" s="230"/>
    </row>
    <row r="36" spans="1:5">
      <c r="A36" s="221" t="s">
        <v>71</v>
      </c>
      <c r="B36" s="207">
        <v>99</v>
      </c>
      <c r="C36" s="203"/>
      <c r="D36" s="203"/>
      <c r="E36" s="223">
        <f>+E24</f>
        <v>9.5</v>
      </c>
    </row>
    <row r="37" spans="1:5">
      <c r="A37" s="231" t="s">
        <v>72</v>
      </c>
      <c r="B37" s="209">
        <v>100</v>
      </c>
      <c r="C37" s="203"/>
      <c r="D37" s="203"/>
      <c r="E37" s="218">
        <f>+E36*0.5</f>
        <v>4.75</v>
      </c>
    </row>
    <row r="38" spans="1:5">
      <c r="A38" s="231" t="s">
        <v>73</v>
      </c>
      <c r="B38" s="209">
        <v>101</v>
      </c>
      <c r="C38" s="203"/>
      <c r="D38" s="203"/>
      <c r="E38" s="211">
        <f>+E36+E37</f>
        <v>14.25</v>
      </c>
    </row>
    <row r="39" spans="1:5">
      <c r="A39" s="231" t="s">
        <v>155</v>
      </c>
      <c r="B39" s="209">
        <v>102</v>
      </c>
      <c r="C39" s="203"/>
      <c r="D39" s="203"/>
      <c r="E39" s="211">
        <f>+E38-E34</f>
        <v>9.9999999999999645E-2</v>
      </c>
    </row>
    <row r="40" spans="1:5">
      <c r="A40" s="231" t="s">
        <v>156</v>
      </c>
      <c r="B40" s="209">
        <v>103</v>
      </c>
      <c r="C40" s="232">
        <f>+'F112-2'!B38</f>
        <v>0.06</v>
      </c>
      <c r="D40" s="203"/>
      <c r="E40" s="65">
        <f>+E41-E39</f>
        <v>6.3829787234042368E-3</v>
      </c>
    </row>
    <row r="41" spans="1:5">
      <c r="A41" s="231" t="s">
        <v>157</v>
      </c>
      <c r="B41" s="209">
        <v>104</v>
      </c>
      <c r="C41" s="203"/>
      <c r="D41" s="203"/>
      <c r="E41" s="65">
        <f>+E39/(1-C40)</f>
        <v>0.10638297872340388</v>
      </c>
    </row>
    <row r="42" spans="1:5">
      <c r="A42" s="203"/>
      <c r="B42" s="203"/>
      <c r="C42" s="203"/>
      <c r="D42" s="203"/>
      <c r="E42" s="203"/>
    </row>
    <row r="43" spans="1:5">
      <c r="A43" s="203" t="s">
        <v>76</v>
      </c>
      <c r="B43" s="203"/>
      <c r="C43" s="203"/>
      <c r="D43" s="203"/>
      <c r="E43" s="203"/>
    </row>
    <row r="44" spans="1:5">
      <c r="A44" s="203"/>
      <c r="B44" s="203"/>
      <c r="C44" s="203"/>
      <c r="D44" s="203"/>
      <c r="E44" s="203"/>
    </row>
    <row r="45" spans="1:5">
      <c r="A45" s="203"/>
      <c r="B45" s="203"/>
      <c r="C45" s="203"/>
      <c r="D45" s="203"/>
      <c r="E45" s="203"/>
    </row>
    <row r="46" spans="1:5">
      <c r="A46" s="203"/>
      <c r="B46" s="203"/>
      <c r="C46" s="203"/>
      <c r="D46" s="203"/>
      <c r="E46" s="203"/>
    </row>
    <row r="47" spans="1:5">
      <c r="A47" s="203"/>
      <c r="B47" s="203"/>
      <c r="C47" s="203"/>
      <c r="D47" s="203"/>
      <c r="E47" s="203"/>
    </row>
    <row r="48" spans="1:5">
      <c r="A48" s="203"/>
      <c r="B48" s="203"/>
      <c r="C48" s="203"/>
      <c r="D48" s="203"/>
      <c r="E48" s="203"/>
    </row>
    <row r="49" spans="1:5">
      <c r="A49" s="203"/>
      <c r="B49" s="203"/>
      <c r="C49" s="203"/>
      <c r="D49" s="203"/>
      <c r="E49" s="203"/>
    </row>
    <row r="50" spans="1:5">
      <c r="A50" s="203"/>
      <c r="B50" s="203"/>
      <c r="C50" s="203"/>
      <c r="D50" s="203"/>
      <c r="E50" s="203"/>
    </row>
    <row r="51" spans="1:5">
      <c r="A51" s="203"/>
      <c r="B51" s="203"/>
      <c r="C51" s="203"/>
      <c r="D51" s="203"/>
      <c r="E51" s="203"/>
    </row>
    <row r="52" spans="1:5">
      <c r="A52" s="203"/>
      <c r="B52" s="203"/>
      <c r="C52" s="203"/>
      <c r="D52" s="203"/>
      <c r="E52" s="203"/>
    </row>
    <row r="53" spans="1:5">
      <c r="A53" s="203"/>
      <c r="B53" s="203"/>
      <c r="C53" s="203"/>
      <c r="D53" s="203"/>
      <c r="E53" s="203"/>
    </row>
    <row r="54" spans="1:5">
      <c r="A54" s="233" t="s">
        <v>465</v>
      </c>
      <c r="B54" s="233"/>
      <c r="C54" s="233"/>
      <c r="D54" s="233"/>
      <c r="E54" s="233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="90" zoomScaleNormal="100" workbookViewId="0"/>
  </sheetViews>
  <sheetFormatPr defaultColWidth="9" defaultRowHeight="15.75"/>
  <cols>
    <col min="1" max="1" width="52.5" style="81" customWidth="1"/>
    <col min="2" max="2" width="4.5" style="81" customWidth="1"/>
    <col min="3" max="5" width="13.5" style="81" customWidth="1"/>
    <col min="6" max="16384" width="9" style="81"/>
  </cols>
  <sheetData>
    <row r="1" spans="1:5">
      <c r="A1" s="234"/>
      <c r="B1" s="234"/>
      <c r="C1" s="234"/>
      <c r="D1" s="234"/>
      <c r="E1" s="235" t="s">
        <v>1</v>
      </c>
    </row>
    <row r="2" spans="1:5">
      <c r="A2" s="234"/>
      <c r="B2" s="234"/>
      <c r="C2" s="234"/>
      <c r="D2" s="234"/>
      <c r="E2" s="235" t="s">
        <v>158</v>
      </c>
    </row>
    <row r="3" spans="1:5">
      <c r="A3" s="234" t="s">
        <v>2</v>
      </c>
      <c r="B3" s="234"/>
      <c r="C3" s="234"/>
      <c r="D3" s="234"/>
      <c r="E3" s="3" t="str">
        <f>+'Gen-1'!$E$2</f>
        <v>2012-2013</v>
      </c>
    </row>
    <row r="4" spans="1:5">
      <c r="A4" s="491"/>
      <c r="B4" s="234"/>
      <c r="C4" s="234"/>
      <c r="D4" s="234"/>
      <c r="E4" s="234"/>
    </row>
    <row r="5" spans="1:5">
      <c r="A5" s="242"/>
      <c r="B5" s="236"/>
      <c r="C5" s="21" t="str">
        <f>+'Gen-1'!$C$3</f>
        <v>2010-2011</v>
      </c>
      <c r="D5" s="5" t="str">
        <f>+'Gen-1'!$D$3</f>
        <v>2011-2012</v>
      </c>
      <c r="E5" s="6" t="str">
        <f>+'Gen-1'!$E$3</f>
        <v>2012-2013</v>
      </c>
    </row>
    <row r="6" spans="1:5">
      <c r="A6" s="244" t="s">
        <v>13</v>
      </c>
      <c r="B6" s="237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2" t="s">
        <v>159</v>
      </c>
      <c r="B7" s="238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39" t="s">
        <v>75</v>
      </c>
      <c r="B8" s="238">
        <v>3</v>
      </c>
      <c r="C8" s="240">
        <v>7170.58</v>
      </c>
      <c r="D8" s="241">
        <f>+'AdSupp-2'!C30</f>
        <v>7170.58</v>
      </c>
      <c r="E8" s="241">
        <f>+'AdSupp-2'!D30</f>
        <v>7170.58</v>
      </c>
    </row>
    <row r="9" spans="1:5">
      <c r="A9" s="242"/>
      <c r="B9" s="236"/>
      <c r="C9" s="243"/>
      <c r="D9" s="243"/>
      <c r="E9" s="243"/>
    </row>
    <row r="10" spans="1:5">
      <c r="A10" s="244" t="s">
        <v>20</v>
      </c>
      <c r="B10" s="237"/>
      <c r="C10" s="245"/>
      <c r="D10" s="245"/>
      <c r="E10" s="245"/>
    </row>
    <row r="11" spans="1:5">
      <c r="A11" s="244" t="s">
        <v>21</v>
      </c>
      <c r="B11" s="237"/>
      <c r="C11" s="245"/>
      <c r="D11" s="245"/>
      <c r="E11" s="245"/>
    </row>
    <row r="12" spans="1:5">
      <c r="A12" s="244" t="s">
        <v>372</v>
      </c>
      <c r="B12" s="238">
        <v>4</v>
      </c>
      <c r="C12" s="246"/>
      <c r="D12" s="246"/>
      <c r="E12" s="246"/>
    </row>
    <row r="13" spans="1:5">
      <c r="A13" s="244" t="s">
        <v>373</v>
      </c>
      <c r="B13" s="247">
        <v>5</v>
      </c>
      <c r="C13" s="240"/>
      <c r="D13" s="240"/>
      <c r="E13" s="240"/>
    </row>
    <row r="14" spans="1:5">
      <c r="A14" s="248" t="s">
        <v>22</v>
      </c>
      <c r="B14" s="247">
        <v>9</v>
      </c>
      <c r="C14" s="241">
        <f>SUM(C12:C13)</f>
        <v>0</v>
      </c>
      <c r="D14" s="241">
        <f>SUM(D12:D13)</f>
        <v>0</v>
      </c>
      <c r="E14" s="241">
        <f>SUM(E12:E13)</f>
        <v>0</v>
      </c>
    </row>
    <row r="15" spans="1:5">
      <c r="A15" s="242" t="s">
        <v>23</v>
      </c>
      <c r="B15" s="236"/>
      <c r="C15" s="243"/>
      <c r="D15" s="243"/>
      <c r="E15" s="243"/>
    </row>
    <row r="16" spans="1:5">
      <c r="A16" s="244" t="s">
        <v>24</v>
      </c>
      <c r="B16" s="238">
        <v>10</v>
      </c>
      <c r="C16" s="246"/>
      <c r="D16" s="246"/>
      <c r="E16" s="246"/>
    </row>
    <row r="17" spans="1:5">
      <c r="A17" s="244" t="s">
        <v>25</v>
      </c>
      <c r="B17" s="247">
        <v>11</v>
      </c>
      <c r="C17" s="240"/>
      <c r="D17" s="240"/>
      <c r="E17" s="240"/>
    </row>
    <row r="18" spans="1:5">
      <c r="A18" s="248" t="s">
        <v>26</v>
      </c>
      <c r="B18" s="247">
        <v>19</v>
      </c>
      <c r="C18" s="241">
        <f>SUM(C16:C17)</f>
        <v>0</v>
      </c>
      <c r="D18" s="241">
        <f>SUM(D16:D17)</f>
        <v>0</v>
      </c>
      <c r="E18" s="241">
        <f>SUM(E16:E17)</f>
        <v>0</v>
      </c>
    </row>
    <row r="19" spans="1:5">
      <c r="A19" s="242" t="s">
        <v>27</v>
      </c>
      <c r="B19" s="236"/>
      <c r="C19" s="249"/>
      <c r="D19" s="243"/>
      <c r="E19" s="243"/>
    </row>
    <row r="20" spans="1:5">
      <c r="A20" s="244" t="s">
        <v>29</v>
      </c>
      <c r="B20" s="238">
        <v>22</v>
      </c>
      <c r="C20" s="246"/>
      <c r="D20" s="246"/>
      <c r="E20" s="246"/>
    </row>
    <row r="21" spans="1:5">
      <c r="A21" s="244" t="s">
        <v>31</v>
      </c>
      <c r="B21" s="247">
        <v>24</v>
      </c>
      <c r="C21" s="240"/>
      <c r="D21" s="240"/>
      <c r="E21" s="240"/>
    </row>
    <row r="22" spans="1:5">
      <c r="A22" s="248" t="s">
        <v>32</v>
      </c>
      <c r="B22" s="247">
        <v>29</v>
      </c>
      <c r="C22" s="241">
        <f>SUM(C20:C21)</f>
        <v>0</v>
      </c>
      <c r="D22" s="241">
        <f>SUM(D20:D21)</f>
        <v>0</v>
      </c>
      <c r="E22" s="241">
        <f>SUM(E20:E21)</f>
        <v>0</v>
      </c>
    </row>
    <row r="23" spans="1:5">
      <c r="A23" s="242" t="s">
        <v>33</v>
      </c>
      <c r="B23" s="236"/>
      <c r="C23" s="249"/>
      <c r="D23" s="243"/>
      <c r="E23" s="243"/>
    </row>
    <row r="24" spans="1:5">
      <c r="A24" s="244" t="s">
        <v>40</v>
      </c>
      <c r="B24" s="238">
        <v>36</v>
      </c>
      <c r="C24" s="246"/>
      <c r="D24" s="246"/>
      <c r="E24" s="246"/>
    </row>
    <row r="25" spans="1:5">
      <c r="A25" s="248" t="s">
        <v>41</v>
      </c>
      <c r="B25" s="247">
        <v>39</v>
      </c>
      <c r="C25" s="241">
        <f>SUM(C24:C24)</f>
        <v>0</v>
      </c>
      <c r="D25" s="241">
        <f>SUM(D24:D24)</f>
        <v>0</v>
      </c>
      <c r="E25" s="241">
        <f>SUM(E24:E24)</f>
        <v>0</v>
      </c>
    </row>
    <row r="26" spans="1:5">
      <c r="A26" s="242" t="s">
        <v>42</v>
      </c>
      <c r="B26" s="236"/>
      <c r="C26" s="249"/>
      <c r="D26" s="243"/>
      <c r="E26" s="243"/>
    </row>
    <row r="27" spans="1:5">
      <c r="A27" s="244" t="s">
        <v>43</v>
      </c>
      <c r="B27" s="238">
        <v>40</v>
      </c>
      <c r="C27" s="250"/>
      <c r="D27" s="246"/>
      <c r="E27" s="246"/>
    </row>
    <row r="28" spans="1:5">
      <c r="A28" s="244" t="s">
        <v>44</v>
      </c>
      <c r="B28" s="247">
        <v>41</v>
      </c>
      <c r="C28" s="240"/>
      <c r="D28" s="240"/>
      <c r="E28" s="240"/>
    </row>
    <row r="29" spans="1:5">
      <c r="A29" s="244" t="s">
        <v>45</v>
      </c>
      <c r="B29" s="247">
        <v>42</v>
      </c>
      <c r="C29" s="240"/>
      <c r="D29" s="240"/>
      <c r="E29" s="240"/>
    </row>
    <row r="30" spans="1:5">
      <c r="A30" s="244" t="s">
        <v>46</v>
      </c>
      <c r="B30" s="247">
        <v>43</v>
      </c>
      <c r="C30" s="240"/>
      <c r="D30" s="240"/>
      <c r="E30" s="484" t="s">
        <v>112</v>
      </c>
    </row>
    <row r="31" spans="1:5">
      <c r="A31" s="248" t="s">
        <v>47</v>
      </c>
      <c r="B31" s="247">
        <v>49</v>
      </c>
      <c r="C31" s="241">
        <f>SUM(C27:C30)</f>
        <v>0</v>
      </c>
      <c r="D31" s="241">
        <f>SUM(D27:D30)</f>
        <v>0</v>
      </c>
      <c r="E31" s="241">
        <f>SUM(E27:E30)</f>
        <v>0</v>
      </c>
    </row>
    <row r="32" spans="1:5">
      <c r="A32" s="251" t="s">
        <v>48</v>
      </c>
      <c r="B32" s="236"/>
      <c r="C32" s="243"/>
      <c r="D32" s="243"/>
      <c r="E32" s="243"/>
    </row>
    <row r="33" spans="1:5">
      <c r="A33" s="252" t="s">
        <v>374</v>
      </c>
      <c r="B33" s="238">
        <v>60</v>
      </c>
      <c r="C33" s="253">
        <f>SUM(C14+C18+C22+C25+C31)</f>
        <v>0</v>
      </c>
      <c r="D33" s="253">
        <f>SUM(D14+D18+D22+D25+D31)</f>
        <v>0</v>
      </c>
      <c r="E33" s="253">
        <f>SUM(E14+E18+E22+E25+E31)</f>
        <v>0</v>
      </c>
    </row>
    <row r="34" spans="1:5">
      <c r="A34" s="242"/>
      <c r="B34" s="236"/>
      <c r="C34" s="243"/>
      <c r="D34" s="243"/>
      <c r="E34" s="243"/>
    </row>
    <row r="35" spans="1:5">
      <c r="A35" s="248" t="s">
        <v>49</v>
      </c>
      <c r="B35" s="238">
        <v>62</v>
      </c>
      <c r="C35" s="253">
        <f>SUM(C33+C8)</f>
        <v>7170.58</v>
      </c>
      <c r="D35" s="253">
        <f>SUM(D33+D8)</f>
        <v>7170.58</v>
      </c>
      <c r="E35" s="253">
        <f>SUM(E33+E8)</f>
        <v>7170.58</v>
      </c>
    </row>
    <row r="36" spans="1:5">
      <c r="A36" s="234"/>
      <c r="B36" s="234"/>
      <c r="C36" s="234"/>
      <c r="D36" s="234"/>
      <c r="E36" s="234"/>
    </row>
    <row r="37" spans="1:5">
      <c r="A37" s="234"/>
      <c r="B37" s="234"/>
      <c r="C37" s="234"/>
      <c r="D37" s="234"/>
      <c r="E37" s="234"/>
    </row>
    <row r="38" spans="1:5">
      <c r="A38" s="234"/>
      <c r="B38" s="234"/>
      <c r="C38" s="234"/>
      <c r="D38" s="234"/>
      <c r="E38" s="234"/>
    </row>
    <row r="39" spans="1:5">
      <c r="A39" s="234"/>
      <c r="B39" s="234"/>
      <c r="C39" s="234"/>
      <c r="D39" s="234"/>
      <c r="E39" s="234"/>
    </row>
    <row r="40" spans="1:5">
      <c r="A40" s="234"/>
      <c r="B40" s="234"/>
      <c r="C40" s="234"/>
      <c r="D40" s="234"/>
      <c r="E40" s="234"/>
    </row>
    <row r="41" spans="1:5">
      <c r="A41" s="234"/>
      <c r="B41" s="234"/>
      <c r="C41" s="234"/>
      <c r="D41" s="234"/>
      <c r="E41" s="234"/>
    </row>
    <row r="42" spans="1:5">
      <c r="A42" s="234"/>
      <c r="B42" s="234"/>
      <c r="C42" s="234"/>
      <c r="D42" s="234"/>
      <c r="E42" s="234"/>
    </row>
    <row r="43" spans="1:5">
      <c r="A43" s="234"/>
      <c r="B43" s="234"/>
      <c r="C43" s="234"/>
      <c r="D43" s="234"/>
      <c r="E43" s="234"/>
    </row>
    <row r="44" spans="1:5">
      <c r="A44" s="234"/>
      <c r="B44" s="234"/>
      <c r="C44" s="234"/>
      <c r="D44" s="234"/>
      <c r="E44" s="234"/>
    </row>
    <row r="45" spans="1:5">
      <c r="A45" s="234"/>
      <c r="B45" s="234"/>
      <c r="C45" s="234"/>
      <c r="D45" s="234"/>
      <c r="E45" s="234"/>
    </row>
    <row r="46" spans="1:5">
      <c r="A46" s="234"/>
      <c r="B46" s="234"/>
      <c r="C46" s="234"/>
      <c r="D46" s="234"/>
      <c r="E46" s="234"/>
    </row>
    <row r="47" spans="1:5">
      <c r="A47" s="234"/>
      <c r="B47" s="234"/>
      <c r="C47" s="234"/>
      <c r="D47" s="234"/>
      <c r="E47" s="234"/>
    </row>
    <row r="48" spans="1:5">
      <c r="A48" s="233" t="s">
        <v>466</v>
      </c>
      <c r="B48" s="233"/>
      <c r="C48" s="233"/>
      <c r="D48" s="233"/>
      <c r="E48" s="233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/>
  </sheetViews>
  <sheetFormatPr defaultColWidth="9" defaultRowHeight="15.75"/>
  <cols>
    <col min="1" max="1" width="52.5" style="81" customWidth="1"/>
    <col min="2" max="2" width="4.5" style="81" customWidth="1"/>
    <col min="3" max="5" width="13.5" style="81" customWidth="1"/>
    <col min="6" max="16384" width="9" style="81"/>
  </cols>
  <sheetData>
    <row r="1" spans="1:5">
      <c r="A1" s="258"/>
      <c r="B1" s="258"/>
      <c r="C1" s="258"/>
      <c r="D1" s="258"/>
      <c r="E1" s="259" t="s">
        <v>1</v>
      </c>
    </row>
    <row r="2" spans="1:5">
      <c r="A2" s="258"/>
      <c r="B2" s="258"/>
      <c r="C2" s="258"/>
      <c r="D2" s="258"/>
      <c r="E2" s="259" t="s">
        <v>158</v>
      </c>
    </row>
    <row r="3" spans="1:5">
      <c r="A3" s="258" t="s">
        <v>2</v>
      </c>
      <c r="B3" s="258"/>
      <c r="C3" s="258"/>
      <c r="D3" s="258"/>
      <c r="E3" s="3" t="str">
        <f>+'Gen-1'!$E$2</f>
        <v>2012-2013</v>
      </c>
    </row>
    <row r="4" spans="1:5">
      <c r="A4" s="494"/>
      <c r="B4" s="258"/>
      <c r="C4" s="258"/>
      <c r="D4" s="258"/>
      <c r="E4" s="258"/>
    </row>
    <row r="5" spans="1:5">
      <c r="A5" s="268"/>
      <c r="B5" s="260"/>
      <c r="C5" s="21" t="str">
        <f>+'Gen-1'!$C$3</f>
        <v>2010-2011</v>
      </c>
      <c r="D5" s="5" t="str">
        <f>+'Gen-1'!$D$3</f>
        <v>2011-2012</v>
      </c>
      <c r="E5" s="6" t="str">
        <f>+'Gen-1'!$E$3</f>
        <v>2012-2013</v>
      </c>
    </row>
    <row r="6" spans="1:5">
      <c r="A6" s="268" t="s">
        <v>13</v>
      </c>
      <c r="B6" s="261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3" t="s">
        <v>159</v>
      </c>
      <c r="B7" s="262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63" t="s">
        <v>51</v>
      </c>
      <c r="B8" s="264">
        <v>62</v>
      </c>
      <c r="C8" s="265">
        <f>+'AdSupp-1'!C35</f>
        <v>7170.58</v>
      </c>
      <c r="D8" s="265">
        <f>+'AdSupp-1'!D35</f>
        <v>7170.58</v>
      </c>
      <c r="E8" s="265">
        <f>+'AdSupp-1'!E35</f>
        <v>7170.58</v>
      </c>
    </row>
    <row r="9" spans="1:5">
      <c r="A9" s="266"/>
      <c r="B9" s="260"/>
      <c r="C9" s="267"/>
      <c r="D9" s="267"/>
      <c r="E9" s="267"/>
    </row>
    <row r="10" spans="1:5">
      <c r="A10" s="268" t="s">
        <v>52</v>
      </c>
      <c r="B10" s="261"/>
      <c r="C10" s="269"/>
      <c r="D10" s="269"/>
      <c r="E10" s="269"/>
    </row>
    <row r="11" spans="1:5">
      <c r="A11" s="268" t="s">
        <v>53</v>
      </c>
      <c r="B11" s="261"/>
      <c r="C11" s="269"/>
      <c r="D11" s="269"/>
      <c r="E11" s="269"/>
    </row>
    <row r="12" spans="1:5">
      <c r="A12" s="268" t="s">
        <v>54</v>
      </c>
      <c r="B12" s="262">
        <v>63</v>
      </c>
      <c r="C12" s="270"/>
      <c r="D12" s="270"/>
      <c r="E12" s="270"/>
    </row>
    <row r="13" spans="1:5">
      <c r="A13" s="268" t="s">
        <v>55</v>
      </c>
      <c r="B13" s="264">
        <v>64</v>
      </c>
      <c r="C13" s="271"/>
      <c r="D13" s="271"/>
      <c r="E13" s="271"/>
    </row>
    <row r="14" spans="1:5">
      <c r="A14" s="268" t="s">
        <v>56</v>
      </c>
      <c r="B14" s="264">
        <v>65</v>
      </c>
      <c r="C14" s="271"/>
      <c r="D14" s="271"/>
      <c r="E14" s="271"/>
    </row>
    <row r="15" spans="1:5">
      <c r="A15" s="268" t="s">
        <v>57</v>
      </c>
      <c r="B15" s="264">
        <v>66</v>
      </c>
      <c r="C15" s="271"/>
      <c r="D15" s="271"/>
      <c r="E15" s="271"/>
    </row>
    <row r="16" spans="1:5">
      <c r="A16" s="268" t="s">
        <v>58</v>
      </c>
      <c r="B16" s="264">
        <v>67</v>
      </c>
      <c r="C16" s="271"/>
      <c r="D16" s="271"/>
      <c r="E16" s="271"/>
    </row>
    <row r="17" spans="1:5">
      <c r="A17" s="268" t="s">
        <v>59</v>
      </c>
      <c r="B17" s="260">
        <v>68</v>
      </c>
      <c r="C17" s="272"/>
      <c r="D17" s="272"/>
      <c r="E17" s="272"/>
    </row>
    <row r="18" spans="1:5">
      <c r="A18" s="268" t="s">
        <v>60</v>
      </c>
      <c r="B18" s="260">
        <v>69</v>
      </c>
      <c r="C18" s="272"/>
      <c r="D18" s="272"/>
      <c r="E18" s="272"/>
    </row>
    <row r="19" spans="1:5">
      <c r="A19" s="268" t="s">
        <v>61</v>
      </c>
      <c r="B19" s="264">
        <v>70</v>
      </c>
      <c r="C19" s="271"/>
      <c r="D19" s="271"/>
      <c r="E19" s="271"/>
    </row>
    <row r="20" spans="1:5">
      <c r="A20" s="268"/>
      <c r="B20" s="273"/>
      <c r="C20" s="274"/>
      <c r="D20" s="274"/>
      <c r="E20" s="274"/>
    </row>
    <row r="21" spans="1:5">
      <c r="A21" s="275" t="s">
        <v>62</v>
      </c>
      <c r="B21" s="262">
        <v>79</v>
      </c>
      <c r="C21" s="276">
        <f>SUM(C12:C19)</f>
        <v>0</v>
      </c>
      <c r="D21" s="276">
        <f>SUM(D12:D19)</f>
        <v>0</v>
      </c>
      <c r="E21" s="276">
        <f>SUM(E12:E19)</f>
        <v>0</v>
      </c>
    </row>
    <row r="22" spans="1:5">
      <c r="A22" s="266"/>
      <c r="B22" s="261"/>
      <c r="C22" s="269"/>
      <c r="D22" s="269"/>
      <c r="E22" s="269"/>
    </row>
    <row r="23" spans="1:5">
      <c r="A23" s="268" t="s">
        <v>63</v>
      </c>
      <c r="B23" s="261"/>
      <c r="C23" s="269"/>
      <c r="D23" s="269"/>
      <c r="E23" s="269"/>
    </row>
    <row r="24" spans="1:5">
      <c r="A24" s="268" t="s">
        <v>64</v>
      </c>
      <c r="B24" s="262">
        <v>81</v>
      </c>
      <c r="C24" s="270"/>
      <c r="D24" s="270"/>
      <c r="E24" s="270"/>
    </row>
    <row r="25" spans="1:5">
      <c r="A25" s="268"/>
      <c r="B25" s="261"/>
      <c r="C25" s="277"/>
      <c r="D25" s="269"/>
      <c r="E25" s="269"/>
    </row>
    <row r="26" spans="1:5">
      <c r="A26" s="275" t="s">
        <v>65</v>
      </c>
      <c r="B26" s="262">
        <v>89</v>
      </c>
      <c r="C26" s="276">
        <f>SUM(C24)</f>
        <v>0</v>
      </c>
      <c r="D26" s="276">
        <f>SUM(D24)</f>
        <v>0</v>
      </c>
      <c r="E26" s="276">
        <f>SUM(E24)</f>
        <v>0</v>
      </c>
    </row>
    <row r="27" spans="1:5">
      <c r="A27" s="263" t="s">
        <v>66</v>
      </c>
      <c r="B27" s="261"/>
      <c r="C27" s="277"/>
      <c r="D27" s="269"/>
      <c r="E27" s="269"/>
    </row>
    <row r="28" spans="1:5">
      <c r="A28" s="275" t="s">
        <v>67</v>
      </c>
      <c r="B28" s="262">
        <v>90</v>
      </c>
      <c r="C28" s="276">
        <f>SUM(C21+C26)</f>
        <v>0</v>
      </c>
      <c r="D28" s="276">
        <f>SUM(D21+D26)</f>
        <v>0</v>
      </c>
      <c r="E28" s="276">
        <f>SUM(E21+E26)</f>
        <v>0</v>
      </c>
    </row>
    <row r="29" spans="1:5">
      <c r="A29" s="278"/>
      <c r="B29" s="261"/>
      <c r="C29" s="277"/>
      <c r="D29" s="269"/>
      <c r="E29" s="279"/>
    </row>
    <row r="30" spans="1:5">
      <c r="A30" s="280" t="s">
        <v>68</v>
      </c>
      <c r="B30" s="262">
        <v>93</v>
      </c>
      <c r="C30" s="281">
        <f>SUM(C8-C28)</f>
        <v>7170.58</v>
      </c>
      <c r="D30" s="281">
        <f>SUM(D8-D28)</f>
        <v>7170.58</v>
      </c>
      <c r="E30" s="484" t="s">
        <v>112</v>
      </c>
    </row>
    <row r="31" spans="1:5">
      <c r="A31" s="282"/>
      <c r="B31" s="283"/>
      <c r="C31" s="277"/>
      <c r="D31" s="277"/>
      <c r="E31" s="284"/>
    </row>
    <row r="32" spans="1:5">
      <c r="A32" s="282"/>
      <c r="B32" s="283"/>
      <c r="C32" s="277"/>
      <c r="D32" s="277"/>
      <c r="E32" s="284"/>
    </row>
    <row r="33" spans="1:5">
      <c r="A33" s="282"/>
      <c r="B33" s="283"/>
      <c r="C33" s="277"/>
      <c r="D33" s="277"/>
      <c r="E33" s="284"/>
    </row>
    <row r="34" spans="1:5">
      <c r="A34" s="282"/>
      <c r="B34" s="283"/>
      <c r="C34" s="277"/>
      <c r="D34" s="277"/>
      <c r="E34" s="284"/>
    </row>
    <row r="35" spans="1:5">
      <c r="A35" s="282"/>
      <c r="B35" s="283"/>
      <c r="C35" s="277"/>
      <c r="D35" s="277"/>
      <c r="E35" s="284"/>
    </row>
    <row r="36" spans="1:5">
      <c r="A36" s="282"/>
      <c r="B36" s="283"/>
      <c r="C36" s="277"/>
      <c r="D36" s="277"/>
      <c r="E36" s="284"/>
    </row>
    <row r="37" spans="1:5">
      <c r="A37" s="282"/>
      <c r="B37" s="283"/>
      <c r="C37" s="277"/>
      <c r="D37" s="277"/>
      <c r="E37" s="284"/>
    </row>
    <row r="38" spans="1:5">
      <c r="A38" s="282"/>
      <c r="B38" s="283"/>
      <c r="C38" s="277"/>
      <c r="D38" s="277"/>
      <c r="E38" s="284"/>
    </row>
    <row r="39" spans="1:5">
      <c r="A39" s="282"/>
      <c r="B39" s="283"/>
      <c r="C39" s="277"/>
      <c r="D39" s="277"/>
      <c r="E39" s="284"/>
    </row>
    <row r="40" spans="1:5">
      <c r="A40" s="282"/>
      <c r="B40" s="283"/>
      <c r="C40" s="277"/>
      <c r="D40" s="277"/>
      <c r="E40" s="284"/>
    </row>
    <row r="41" spans="1:5">
      <c r="A41" s="282"/>
      <c r="B41" s="283"/>
      <c r="C41" s="277"/>
      <c r="D41" s="277"/>
      <c r="E41" s="284"/>
    </row>
    <row r="42" spans="1:5">
      <c r="A42" s="282"/>
      <c r="B42" s="283"/>
      <c r="C42" s="277"/>
      <c r="D42" s="277"/>
      <c r="E42" s="284"/>
    </row>
    <row r="43" spans="1:5">
      <c r="A43" s="282"/>
      <c r="B43" s="283"/>
      <c r="C43" s="277"/>
      <c r="D43" s="277"/>
      <c r="E43" s="284"/>
    </row>
    <row r="44" spans="1:5">
      <c r="A44" s="282"/>
      <c r="B44" s="283"/>
      <c r="C44" s="277"/>
      <c r="D44" s="277"/>
      <c r="E44" s="284"/>
    </row>
    <row r="45" spans="1:5">
      <c r="A45" s="282"/>
      <c r="B45" s="283"/>
      <c r="C45" s="277"/>
      <c r="D45" s="277"/>
      <c r="E45" s="284"/>
    </row>
    <row r="46" spans="1:5">
      <c r="A46" s="282"/>
      <c r="B46" s="283"/>
      <c r="C46" s="277"/>
      <c r="D46" s="277"/>
      <c r="E46" s="284"/>
    </row>
    <row r="47" spans="1:5">
      <c r="A47" s="282"/>
      <c r="B47" s="283"/>
      <c r="C47" s="277"/>
      <c r="D47" s="277"/>
      <c r="E47" s="284"/>
    </row>
    <row r="48" spans="1:5">
      <c r="A48" s="282"/>
      <c r="B48" s="283"/>
      <c r="C48" s="277"/>
      <c r="D48" s="277"/>
      <c r="E48" s="284"/>
    </row>
    <row r="49" spans="1:5">
      <c r="A49" s="282"/>
      <c r="B49" s="283"/>
      <c r="C49" s="277"/>
      <c r="D49" s="277"/>
      <c r="E49" s="284"/>
    </row>
    <row r="50" spans="1:5">
      <c r="A50" s="282"/>
      <c r="B50" s="283"/>
      <c r="C50" s="277"/>
      <c r="D50" s="277"/>
      <c r="E50" s="284"/>
    </row>
    <row r="51" spans="1:5">
      <c r="A51" s="282"/>
      <c r="B51" s="283"/>
      <c r="C51" s="277"/>
      <c r="D51" s="277"/>
      <c r="E51" s="284"/>
    </row>
    <row r="52" spans="1:5">
      <c r="A52" s="282"/>
      <c r="B52" s="283"/>
      <c r="C52" s="277"/>
      <c r="D52" s="277"/>
      <c r="E52" s="284"/>
    </row>
    <row r="53" spans="1:5">
      <c r="E53" s="257"/>
    </row>
    <row r="54" spans="1:5">
      <c r="A54" s="254" t="s">
        <v>467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="90" zoomScaleNormal="100" workbookViewId="0"/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285"/>
      <c r="B1" s="285"/>
      <c r="C1" s="285"/>
      <c r="D1" s="285"/>
      <c r="E1" s="286" t="s">
        <v>1</v>
      </c>
    </row>
    <row r="2" spans="1:5">
      <c r="A2" s="285"/>
      <c r="B2" s="285"/>
      <c r="C2" s="285"/>
      <c r="D2" s="285"/>
      <c r="E2" s="286" t="s">
        <v>390</v>
      </c>
    </row>
    <row r="3" spans="1:5">
      <c r="A3" s="285" t="s">
        <v>2</v>
      </c>
      <c r="B3" s="285"/>
      <c r="C3" s="285"/>
      <c r="D3" s="285"/>
      <c r="E3" s="3" t="str">
        <f>+'Gen-1'!$E$2</f>
        <v>2012-2013</v>
      </c>
    </row>
    <row r="4" spans="1:5">
      <c r="A4" s="496"/>
      <c r="B4" s="285"/>
      <c r="C4" s="496"/>
      <c r="D4" s="496"/>
      <c r="E4" s="496"/>
    </row>
    <row r="5" spans="1:5">
      <c r="A5" s="294"/>
      <c r="B5" s="287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296" t="s">
        <v>13</v>
      </c>
      <c r="B6" s="288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7" t="s">
        <v>161</v>
      </c>
      <c r="B7" s="289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90" t="s">
        <v>75</v>
      </c>
      <c r="B8" s="291">
        <v>3</v>
      </c>
      <c r="C8" s="292"/>
      <c r="D8" s="293">
        <f>+'MotorCyc-2'!C30</f>
        <v>0</v>
      </c>
      <c r="E8" s="293">
        <f>+'MotorCyc-2'!D30</f>
        <v>0</v>
      </c>
    </row>
    <row r="9" spans="1:5">
      <c r="A9" s="294"/>
      <c r="B9" s="287"/>
      <c r="C9" s="295"/>
      <c r="D9" s="295"/>
      <c r="E9" s="295"/>
    </row>
    <row r="10" spans="1:5">
      <c r="A10" s="296" t="s">
        <v>20</v>
      </c>
      <c r="B10" s="288"/>
      <c r="C10" s="297"/>
      <c r="D10" s="297"/>
      <c r="E10" s="297"/>
    </row>
    <row r="11" spans="1:5">
      <c r="A11" s="296" t="s">
        <v>21</v>
      </c>
      <c r="B11" s="288"/>
      <c r="C11" s="297"/>
      <c r="D11" s="297"/>
      <c r="E11" s="297"/>
    </row>
    <row r="12" spans="1:5">
      <c r="A12" s="296" t="s">
        <v>372</v>
      </c>
      <c r="B12" s="289">
        <v>4</v>
      </c>
      <c r="C12" s="298"/>
      <c r="D12" s="298"/>
      <c r="E12" s="298"/>
    </row>
    <row r="13" spans="1:5">
      <c r="A13" s="296" t="s">
        <v>373</v>
      </c>
      <c r="B13" s="291">
        <v>5</v>
      </c>
      <c r="C13" s="292"/>
      <c r="D13" s="292"/>
      <c r="E13" s="292"/>
    </row>
    <row r="14" spans="1:5">
      <c r="A14" s="299" t="s">
        <v>22</v>
      </c>
      <c r="B14" s="291">
        <v>9</v>
      </c>
      <c r="C14" s="293">
        <f>SUM(C12:C13)</f>
        <v>0</v>
      </c>
      <c r="D14" s="293">
        <f>SUM(D12:D13)</f>
        <v>0</v>
      </c>
      <c r="E14" s="293">
        <f>SUM(E12:E13)</f>
        <v>0</v>
      </c>
    </row>
    <row r="15" spans="1:5">
      <c r="A15" s="294" t="s">
        <v>23</v>
      </c>
      <c r="B15" s="287"/>
      <c r="C15" s="295"/>
      <c r="D15" s="295"/>
      <c r="E15" s="295"/>
    </row>
    <row r="16" spans="1:5">
      <c r="A16" s="296" t="s">
        <v>24</v>
      </c>
      <c r="B16" s="289">
        <v>10</v>
      </c>
      <c r="C16" s="298"/>
      <c r="D16" s="298"/>
      <c r="E16" s="298"/>
    </row>
    <row r="17" spans="1:5">
      <c r="A17" s="296" t="s">
        <v>25</v>
      </c>
      <c r="B17" s="291">
        <v>11</v>
      </c>
      <c r="C17" s="292"/>
      <c r="D17" s="292"/>
      <c r="E17" s="292"/>
    </row>
    <row r="18" spans="1:5">
      <c r="A18" s="299" t="s">
        <v>26</v>
      </c>
      <c r="B18" s="291">
        <v>19</v>
      </c>
      <c r="C18" s="293">
        <f>SUM(C16:C17)</f>
        <v>0</v>
      </c>
      <c r="D18" s="293">
        <f>SUM(D16:D17)</f>
        <v>0</v>
      </c>
      <c r="E18" s="293">
        <f>SUM(E16:E17)</f>
        <v>0</v>
      </c>
    </row>
    <row r="19" spans="1:5">
      <c r="A19" s="294" t="s">
        <v>27</v>
      </c>
      <c r="B19" s="287"/>
      <c r="C19" s="300"/>
      <c r="D19" s="295"/>
      <c r="E19" s="295"/>
    </row>
    <row r="20" spans="1:5">
      <c r="A20" s="296" t="s">
        <v>29</v>
      </c>
      <c r="B20" s="289">
        <v>22</v>
      </c>
      <c r="C20" s="298"/>
      <c r="D20" s="298"/>
      <c r="E20" s="298"/>
    </row>
    <row r="21" spans="1:5">
      <c r="A21" s="296" t="s">
        <v>31</v>
      </c>
      <c r="B21" s="291">
        <v>24</v>
      </c>
      <c r="C21" s="292"/>
      <c r="D21" s="292"/>
      <c r="E21" s="292"/>
    </row>
    <row r="22" spans="1:5">
      <c r="A22" s="296" t="s">
        <v>162</v>
      </c>
      <c r="B22" s="291">
        <v>25</v>
      </c>
      <c r="C22" s="292"/>
      <c r="D22" s="292"/>
      <c r="E22" s="292"/>
    </row>
    <row r="23" spans="1:5">
      <c r="A23" s="299" t="s">
        <v>32</v>
      </c>
      <c r="B23" s="291">
        <v>29</v>
      </c>
      <c r="C23" s="293">
        <f>SUM(C20:C22)</f>
        <v>0</v>
      </c>
      <c r="D23" s="293">
        <f>SUM(D20:D22)</f>
        <v>0</v>
      </c>
      <c r="E23" s="293">
        <f>SUM(E20:E22)</f>
        <v>0</v>
      </c>
    </row>
    <row r="24" spans="1:5">
      <c r="A24" s="294" t="s">
        <v>33</v>
      </c>
      <c r="B24" s="287"/>
      <c r="C24" s="300"/>
      <c r="D24" s="295"/>
      <c r="E24" s="295"/>
    </row>
    <row r="25" spans="1:5">
      <c r="A25" s="296" t="s">
        <v>40</v>
      </c>
      <c r="B25" s="289">
        <v>36</v>
      </c>
      <c r="C25" s="298"/>
      <c r="D25" s="298"/>
      <c r="E25" s="298"/>
    </row>
    <row r="26" spans="1:5">
      <c r="A26" s="299" t="s">
        <v>41</v>
      </c>
      <c r="B26" s="291">
        <v>39</v>
      </c>
      <c r="C26" s="293">
        <f>SUM(C25:C25)</f>
        <v>0</v>
      </c>
      <c r="D26" s="293">
        <f>SUM(D25:D25)</f>
        <v>0</v>
      </c>
      <c r="E26" s="293">
        <f>SUM(E25:E25)</f>
        <v>0</v>
      </c>
    </row>
    <row r="27" spans="1:5">
      <c r="A27" s="294" t="s">
        <v>42</v>
      </c>
      <c r="B27" s="287"/>
      <c r="C27" s="300"/>
      <c r="D27" s="295"/>
      <c r="E27" s="295"/>
    </row>
    <row r="28" spans="1:5">
      <c r="A28" s="296" t="s">
        <v>43</v>
      </c>
      <c r="B28" s="289">
        <v>40</v>
      </c>
      <c r="C28" s="301"/>
      <c r="D28" s="298"/>
      <c r="E28" s="298"/>
    </row>
    <row r="29" spans="1:5">
      <c r="A29" s="296" t="s">
        <v>44</v>
      </c>
      <c r="B29" s="291">
        <v>41</v>
      </c>
      <c r="C29" s="292"/>
      <c r="D29" s="292"/>
      <c r="E29" s="292"/>
    </row>
    <row r="30" spans="1:5">
      <c r="A30" s="296" t="s">
        <v>45</v>
      </c>
      <c r="B30" s="291">
        <v>42</v>
      </c>
      <c r="C30" s="292"/>
      <c r="D30" s="292"/>
      <c r="E30" s="292"/>
    </row>
    <row r="31" spans="1:5">
      <c r="A31" s="296" t="s">
        <v>46</v>
      </c>
      <c r="B31" s="291">
        <v>43</v>
      </c>
      <c r="C31" s="292"/>
      <c r="D31" s="292"/>
      <c r="E31" s="498" t="s">
        <v>112</v>
      </c>
    </row>
    <row r="32" spans="1:5">
      <c r="A32" s="299" t="s">
        <v>47</v>
      </c>
      <c r="B32" s="291">
        <v>49</v>
      </c>
      <c r="C32" s="293">
        <f>SUM(C28:C31)</f>
        <v>0</v>
      </c>
      <c r="D32" s="293">
        <f>SUM(D28:D31)</f>
        <v>0</v>
      </c>
      <c r="E32" s="293">
        <f>SUM(E28:E31)</f>
        <v>0</v>
      </c>
    </row>
    <row r="33" spans="1:5">
      <c r="A33" s="302" t="s">
        <v>48</v>
      </c>
      <c r="B33" s="287"/>
      <c r="C33" s="295"/>
      <c r="D33" s="295"/>
      <c r="E33" s="295"/>
    </row>
    <row r="34" spans="1:5">
      <c r="A34" s="303" t="s">
        <v>374</v>
      </c>
      <c r="B34" s="289">
        <v>60</v>
      </c>
      <c r="C34" s="304">
        <f>SUM(C14+C18+C23+C26+C32)</f>
        <v>0</v>
      </c>
      <c r="D34" s="304">
        <f>SUM(D14+D18+D23+D26+D32)</f>
        <v>0</v>
      </c>
      <c r="E34" s="304">
        <f>SUM(E14+E18+E23+E26+E32)</f>
        <v>0</v>
      </c>
    </row>
    <row r="35" spans="1:5">
      <c r="A35" s="294"/>
      <c r="B35" s="287"/>
      <c r="C35" s="295"/>
      <c r="D35" s="295"/>
      <c r="E35" s="295"/>
    </row>
    <row r="36" spans="1:5">
      <c r="A36" s="299" t="s">
        <v>49</v>
      </c>
      <c r="B36" s="289">
        <v>62</v>
      </c>
      <c r="C36" s="304">
        <f>SUM(C34+C8)</f>
        <v>0</v>
      </c>
      <c r="D36" s="304">
        <f>SUM(D34+D8)</f>
        <v>0</v>
      </c>
      <c r="E36" s="304">
        <f>SUM(E34+E8)</f>
        <v>0</v>
      </c>
    </row>
    <row r="37" spans="1:5">
      <c r="A37" s="285"/>
      <c r="B37" s="285"/>
      <c r="C37" s="285"/>
      <c r="D37" s="285"/>
      <c r="E37" s="285"/>
    </row>
    <row r="38" spans="1:5">
      <c r="A38" s="285"/>
      <c r="B38" s="285"/>
      <c r="C38" s="285"/>
      <c r="D38" s="285"/>
      <c r="E38" s="285"/>
    </row>
    <row r="39" spans="1:5">
      <c r="A39" s="285"/>
      <c r="B39" s="285"/>
      <c r="C39" s="285"/>
      <c r="D39" s="285"/>
      <c r="E39" s="285"/>
    </row>
    <row r="40" spans="1:5">
      <c r="A40" s="285"/>
      <c r="B40" s="285"/>
      <c r="C40" s="285"/>
      <c r="D40" s="285"/>
      <c r="E40" s="285"/>
    </row>
    <row r="41" spans="1:5">
      <c r="A41" s="285"/>
      <c r="B41" s="285"/>
      <c r="C41" s="285"/>
      <c r="D41" s="285"/>
      <c r="E41" s="285"/>
    </row>
    <row r="42" spans="1:5">
      <c r="A42" s="285"/>
      <c r="B42" s="285"/>
      <c r="C42" s="285"/>
      <c r="D42" s="285"/>
      <c r="E42" s="285"/>
    </row>
    <row r="43" spans="1:5">
      <c r="A43" s="285"/>
      <c r="B43" s="285"/>
      <c r="C43" s="285"/>
      <c r="D43" s="285"/>
      <c r="E43" s="285"/>
    </row>
    <row r="44" spans="1:5">
      <c r="A44" s="285"/>
      <c r="B44" s="285"/>
      <c r="C44" s="285"/>
      <c r="D44" s="285"/>
      <c r="E44" s="285"/>
    </row>
    <row r="45" spans="1:5">
      <c r="A45" s="285"/>
      <c r="B45" s="285"/>
      <c r="C45" s="285"/>
      <c r="D45" s="285"/>
      <c r="E45" s="285"/>
    </row>
    <row r="46" spans="1:5">
      <c r="A46" s="285"/>
      <c r="B46" s="285"/>
      <c r="C46" s="285"/>
      <c r="D46" s="285"/>
      <c r="E46" s="285"/>
    </row>
    <row r="47" spans="1:5">
      <c r="A47" s="285"/>
      <c r="B47" s="285"/>
      <c r="C47" s="285"/>
      <c r="D47" s="285"/>
      <c r="E47" s="285"/>
    </row>
    <row r="48" spans="1:5">
      <c r="A48" s="254" t="s">
        <v>343</v>
      </c>
      <c r="B48" s="255"/>
      <c r="C48" s="256"/>
      <c r="D48" s="255"/>
      <c r="E48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A55" sqref="A55"/>
    </sheetView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305"/>
      <c r="B1" s="305"/>
      <c r="C1" s="305"/>
      <c r="D1" s="305"/>
      <c r="E1" s="306" t="s">
        <v>1</v>
      </c>
    </row>
    <row r="2" spans="1:5">
      <c r="A2" s="305"/>
      <c r="B2" s="305"/>
      <c r="C2" s="305"/>
      <c r="D2" s="305"/>
      <c r="E2" s="306" t="s">
        <v>390</v>
      </c>
    </row>
    <row r="3" spans="1:5">
      <c r="A3" s="305" t="s">
        <v>2</v>
      </c>
      <c r="B3" s="305"/>
      <c r="C3" s="285"/>
      <c r="D3" s="285"/>
      <c r="E3" s="3" t="str">
        <f>+'Gen-1'!$E$2</f>
        <v>2012-2013</v>
      </c>
    </row>
    <row r="4" spans="1:5">
      <c r="A4" s="500"/>
      <c r="B4" s="305"/>
      <c r="C4" s="496"/>
      <c r="D4" s="496"/>
      <c r="E4" s="496"/>
    </row>
    <row r="5" spans="1:5">
      <c r="A5" s="315"/>
      <c r="B5" s="307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315" t="s">
        <v>13</v>
      </c>
      <c r="B6" s="308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9" t="s">
        <v>161</v>
      </c>
      <c r="B7" s="309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10" t="s">
        <v>51</v>
      </c>
      <c r="B8" s="311">
        <v>62</v>
      </c>
      <c r="C8" s="312"/>
      <c r="D8" s="312"/>
      <c r="E8" s="312"/>
    </row>
    <row r="9" spans="1:5">
      <c r="A9" s="313"/>
      <c r="B9" s="307"/>
      <c r="C9" s="314"/>
      <c r="D9" s="314"/>
      <c r="E9" s="314"/>
    </row>
    <row r="10" spans="1:5">
      <c r="A10" s="315" t="s">
        <v>52</v>
      </c>
      <c r="B10" s="308"/>
      <c r="C10" s="316"/>
      <c r="D10" s="316"/>
      <c r="E10" s="316"/>
    </row>
    <row r="11" spans="1:5">
      <c r="A11" s="315" t="s">
        <v>53</v>
      </c>
      <c r="B11" s="308"/>
      <c r="C11" s="316"/>
      <c r="D11" s="316"/>
      <c r="E11" s="316"/>
    </row>
    <row r="12" spans="1:5">
      <c r="A12" s="315" t="s">
        <v>54</v>
      </c>
      <c r="B12" s="309">
        <v>63</v>
      </c>
      <c r="C12" s="317"/>
      <c r="D12" s="317"/>
      <c r="E12" s="317"/>
    </row>
    <row r="13" spans="1:5">
      <c r="A13" s="315" t="s">
        <v>55</v>
      </c>
      <c r="B13" s="311">
        <v>64</v>
      </c>
      <c r="C13" s="318"/>
      <c r="D13" s="318"/>
      <c r="E13" s="318"/>
    </row>
    <row r="14" spans="1:5">
      <c r="A14" s="315" t="s">
        <v>56</v>
      </c>
      <c r="B14" s="311">
        <v>65</v>
      </c>
      <c r="C14" s="318"/>
      <c r="D14" s="318"/>
      <c r="E14" s="318"/>
    </row>
    <row r="15" spans="1:5">
      <c r="A15" s="315" t="s">
        <v>57</v>
      </c>
      <c r="B15" s="311">
        <v>66</v>
      </c>
      <c r="C15" s="318"/>
      <c r="D15" s="318"/>
      <c r="E15" s="318"/>
    </row>
    <row r="16" spans="1:5">
      <c r="A16" s="315" t="s">
        <v>58</v>
      </c>
      <c r="B16" s="311">
        <v>67</v>
      </c>
      <c r="C16" s="318"/>
      <c r="D16" s="318"/>
      <c r="E16" s="318"/>
    </row>
    <row r="17" spans="1:5">
      <c r="A17" s="315" t="s">
        <v>59</v>
      </c>
      <c r="B17" s="307">
        <v>68</v>
      </c>
      <c r="C17" s="319"/>
      <c r="D17" s="319"/>
      <c r="E17" s="319"/>
    </row>
    <row r="18" spans="1:5">
      <c r="A18" s="315" t="s">
        <v>60</v>
      </c>
      <c r="B18" s="307">
        <v>69</v>
      </c>
      <c r="C18" s="319"/>
      <c r="D18" s="319"/>
      <c r="E18" s="319"/>
    </row>
    <row r="19" spans="1:5">
      <c r="A19" s="315" t="s">
        <v>61</v>
      </c>
      <c r="B19" s="311">
        <v>70</v>
      </c>
      <c r="C19" s="318"/>
      <c r="D19" s="318"/>
      <c r="E19" s="318"/>
    </row>
    <row r="20" spans="1:5">
      <c r="A20" s="315"/>
      <c r="B20" s="320"/>
      <c r="C20" s="321"/>
      <c r="D20" s="321"/>
      <c r="E20" s="321"/>
    </row>
    <row r="21" spans="1:5">
      <c r="A21" s="322" t="s">
        <v>62</v>
      </c>
      <c r="B21" s="309">
        <v>79</v>
      </c>
      <c r="C21" s="323">
        <f>SUM(C12:C19)</f>
        <v>0</v>
      </c>
      <c r="D21" s="323">
        <f>SUM(D12:D19)</f>
        <v>0</v>
      </c>
      <c r="E21" s="323">
        <f>SUM(E12:E19)</f>
        <v>0</v>
      </c>
    </row>
    <row r="22" spans="1:5">
      <c r="A22" s="313"/>
      <c r="B22" s="308"/>
      <c r="C22" s="316"/>
      <c r="D22" s="316"/>
      <c r="E22" s="316"/>
    </row>
    <row r="23" spans="1:5">
      <c r="A23" s="315" t="s">
        <v>63</v>
      </c>
      <c r="B23" s="308"/>
      <c r="C23" s="316"/>
      <c r="D23" s="316"/>
      <c r="E23" s="316"/>
    </row>
    <row r="24" spans="1:5">
      <c r="A24" s="315" t="s">
        <v>64</v>
      </c>
      <c r="B24" s="309">
        <v>81</v>
      </c>
      <c r="C24" s="317"/>
      <c r="D24" s="317"/>
      <c r="E24" s="317"/>
    </row>
    <row r="25" spans="1:5">
      <c r="A25" s="315"/>
      <c r="B25" s="308"/>
      <c r="C25" s="324"/>
      <c r="D25" s="316"/>
      <c r="E25" s="316"/>
    </row>
    <row r="26" spans="1:5">
      <c r="A26" s="322" t="s">
        <v>65</v>
      </c>
      <c r="B26" s="309">
        <v>89</v>
      </c>
      <c r="C26" s="323">
        <f>SUM(C24)</f>
        <v>0</v>
      </c>
      <c r="D26" s="323">
        <f>SUM(D24)</f>
        <v>0</v>
      </c>
      <c r="E26" s="323">
        <f>SUM(E24)</f>
        <v>0</v>
      </c>
    </row>
    <row r="27" spans="1:5">
      <c r="A27" s="310" t="s">
        <v>66</v>
      </c>
      <c r="B27" s="308"/>
      <c r="C27" s="324"/>
      <c r="D27" s="316"/>
      <c r="E27" s="316"/>
    </row>
    <row r="28" spans="1:5">
      <c r="A28" s="322" t="s">
        <v>67</v>
      </c>
      <c r="B28" s="309">
        <v>90</v>
      </c>
      <c r="C28" s="323">
        <f>SUM(C21+C26)</f>
        <v>0</v>
      </c>
      <c r="D28" s="323">
        <f>SUM(D21+D26)</f>
        <v>0</v>
      </c>
      <c r="E28" s="323">
        <f>SUM(E21+E26)</f>
        <v>0</v>
      </c>
    </row>
    <row r="29" spans="1:5">
      <c r="A29" s="325"/>
      <c r="B29" s="308"/>
      <c r="C29" s="321"/>
      <c r="D29" s="321"/>
      <c r="E29" s="326"/>
    </row>
    <row r="30" spans="1:5">
      <c r="A30" s="327" t="s">
        <v>68</v>
      </c>
      <c r="B30" s="309">
        <v>93</v>
      </c>
      <c r="C30" s="328">
        <f>SUM(C8-C28)</f>
        <v>0</v>
      </c>
      <c r="D30" s="328">
        <f>SUM(D8-D28)</f>
        <v>0</v>
      </c>
      <c r="E30" s="484" t="s">
        <v>112</v>
      </c>
    </row>
    <row r="31" spans="1:5">
      <c r="A31" s="305"/>
      <c r="B31" s="305"/>
      <c r="C31" s="305"/>
      <c r="D31" s="305"/>
      <c r="E31" s="305"/>
    </row>
    <row r="32" spans="1:5">
      <c r="A32" s="305"/>
      <c r="B32" s="305"/>
      <c r="C32" s="305"/>
      <c r="D32" s="305"/>
      <c r="E32" s="305"/>
    </row>
    <row r="33" spans="1:5">
      <c r="A33" s="305"/>
      <c r="B33" s="305"/>
      <c r="C33" s="305"/>
      <c r="D33" s="305"/>
      <c r="E33" s="305"/>
    </row>
    <row r="34" spans="1:5">
      <c r="A34" s="305"/>
      <c r="B34" s="305"/>
      <c r="C34" s="305"/>
      <c r="D34" s="305"/>
      <c r="E34" s="305"/>
    </row>
    <row r="35" spans="1:5">
      <c r="A35" s="305"/>
      <c r="B35" s="305"/>
      <c r="C35" s="305"/>
      <c r="D35" s="305"/>
      <c r="E35" s="305"/>
    </row>
    <row r="36" spans="1:5">
      <c r="A36" s="305"/>
      <c r="B36" s="305"/>
      <c r="C36" s="305"/>
      <c r="D36" s="305"/>
      <c r="E36" s="305"/>
    </row>
    <row r="37" spans="1:5">
      <c r="A37" s="305"/>
      <c r="B37" s="305"/>
      <c r="C37" s="305"/>
      <c r="D37" s="305"/>
      <c r="E37" s="305"/>
    </row>
    <row r="38" spans="1:5">
      <c r="A38" s="305"/>
      <c r="B38" s="305"/>
      <c r="C38" s="305"/>
      <c r="D38" s="305"/>
      <c r="E38" s="305"/>
    </row>
    <row r="39" spans="1:5">
      <c r="A39" s="305"/>
      <c r="B39" s="305"/>
      <c r="C39" s="305"/>
      <c r="D39" s="305"/>
      <c r="E39" s="305"/>
    </row>
    <row r="40" spans="1:5">
      <c r="A40" s="305"/>
      <c r="B40" s="305"/>
      <c r="C40" s="305"/>
      <c r="D40" s="305"/>
      <c r="E40" s="305"/>
    </row>
    <row r="41" spans="1:5">
      <c r="A41" s="305"/>
      <c r="B41" s="305"/>
      <c r="C41" s="305"/>
      <c r="D41" s="305"/>
      <c r="E41" s="305"/>
    </row>
    <row r="42" spans="1:5">
      <c r="A42" s="305"/>
      <c r="B42" s="305"/>
      <c r="C42" s="305"/>
      <c r="D42" s="305"/>
      <c r="E42" s="305"/>
    </row>
    <row r="43" spans="1:5">
      <c r="A43" s="305"/>
      <c r="B43" s="305"/>
      <c r="C43" s="305"/>
      <c r="D43" s="305"/>
      <c r="E43" s="305"/>
    </row>
    <row r="44" spans="1:5">
      <c r="A44" s="305"/>
      <c r="B44" s="305"/>
      <c r="C44" s="305"/>
      <c r="D44" s="305"/>
      <c r="E44" s="305"/>
    </row>
    <row r="45" spans="1:5">
      <c r="A45" s="305"/>
      <c r="B45" s="305"/>
      <c r="C45" s="305"/>
      <c r="D45" s="305"/>
      <c r="E45" s="305"/>
    </row>
    <row r="46" spans="1:5">
      <c r="A46" s="305"/>
      <c r="B46" s="305"/>
      <c r="C46" s="305"/>
      <c r="D46" s="305"/>
      <c r="E46" s="305"/>
    </row>
    <row r="47" spans="1:5">
      <c r="A47" s="305"/>
      <c r="B47" s="305"/>
      <c r="C47" s="305"/>
      <c r="D47" s="305"/>
      <c r="E47" s="305"/>
    </row>
    <row r="48" spans="1:5">
      <c r="A48" s="305"/>
      <c r="B48" s="305"/>
      <c r="C48" s="305"/>
      <c r="D48" s="305"/>
      <c r="E48" s="305"/>
    </row>
    <row r="49" spans="1:5">
      <c r="A49" s="305"/>
      <c r="B49" s="305"/>
      <c r="C49" s="305"/>
      <c r="D49" s="305"/>
      <c r="E49" s="305"/>
    </row>
    <row r="50" spans="1:5">
      <c r="A50" s="305"/>
      <c r="B50" s="305"/>
      <c r="C50" s="305"/>
      <c r="D50" s="305"/>
      <c r="E50" s="305"/>
    </row>
    <row r="51" spans="1:5">
      <c r="A51" s="305"/>
      <c r="B51" s="305"/>
      <c r="C51" s="305"/>
      <c r="D51" s="305"/>
      <c r="E51" s="305"/>
    </row>
    <row r="52" spans="1:5">
      <c r="A52" s="305"/>
      <c r="B52" s="305"/>
      <c r="C52" s="305"/>
      <c r="D52" s="305"/>
      <c r="E52" s="305"/>
    </row>
    <row r="54" spans="1:5">
      <c r="A54" s="254" t="s">
        <v>343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90" zoomScaleNormal="100" workbookViewId="0">
      <selection activeCell="A55" sqref="A55"/>
    </sheetView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329"/>
      <c r="B1" s="329"/>
      <c r="C1" s="329"/>
      <c r="D1" s="329"/>
      <c r="E1" s="330" t="s">
        <v>1</v>
      </c>
    </row>
    <row r="2" spans="1:5">
      <c r="A2" s="329"/>
      <c r="B2" s="329"/>
      <c r="C2" s="329"/>
      <c r="D2" s="329"/>
      <c r="E2" s="330" t="s">
        <v>160</v>
      </c>
    </row>
    <row r="3" spans="1:5">
      <c r="A3" s="504" t="s">
        <v>2</v>
      </c>
      <c r="B3" s="329"/>
      <c r="C3" s="329"/>
      <c r="D3" s="329"/>
      <c r="E3" s="3" t="str">
        <f>+'Gen-1'!$E$2</f>
        <v>2012-2013</v>
      </c>
    </row>
    <row r="4" spans="1:5">
      <c r="A4" s="504"/>
      <c r="B4" s="329"/>
      <c r="C4" s="511"/>
      <c r="D4" s="511"/>
      <c r="E4" s="512"/>
    </row>
    <row r="5" spans="1:5">
      <c r="A5" s="342"/>
      <c r="B5" s="331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338" t="s">
        <v>13</v>
      </c>
      <c r="B6" s="33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1" t="s">
        <v>163</v>
      </c>
      <c r="B7" s="33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34" t="s">
        <v>75</v>
      </c>
      <c r="B8" s="335">
        <v>3</v>
      </c>
      <c r="C8" s="336"/>
      <c r="D8" s="337">
        <f>+'Truck-2'!C30</f>
        <v>0</v>
      </c>
      <c r="E8" s="337">
        <f>+'Truck-2'!D30</f>
        <v>0</v>
      </c>
    </row>
    <row r="9" spans="1:5">
      <c r="A9" s="338" t="s">
        <v>20</v>
      </c>
      <c r="B9" s="332"/>
      <c r="C9" s="339"/>
      <c r="D9" s="339"/>
      <c r="E9" s="339"/>
    </row>
    <row r="10" spans="1:5">
      <c r="A10" s="338" t="s">
        <v>21</v>
      </c>
      <c r="B10" s="332"/>
      <c r="C10" s="339"/>
      <c r="D10" s="339"/>
      <c r="E10" s="339"/>
    </row>
    <row r="11" spans="1:5">
      <c r="A11" s="338" t="s">
        <v>372</v>
      </c>
      <c r="B11" s="333">
        <v>4</v>
      </c>
      <c r="C11" s="340"/>
      <c r="D11" s="340"/>
      <c r="E11" s="340"/>
    </row>
    <row r="12" spans="1:5">
      <c r="A12" s="338" t="s">
        <v>373</v>
      </c>
      <c r="B12" s="335">
        <v>5</v>
      </c>
      <c r="C12" s="336"/>
      <c r="D12" s="336"/>
      <c r="E12" s="336"/>
    </row>
    <row r="13" spans="1:5">
      <c r="A13" s="341" t="s">
        <v>22</v>
      </c>
      <c r="B13" s="335">
        <v>9</v>
      </c>
      <c r="C13" s="337">
        <f>SUM(C11:C12)</f>
        <v>0</v>
      </c>
      <c r="D13" s="337">
        <f>SUM(D11:D12)</f>
        <v>0</v>
      </c>
      <c r="E13" s="337">
        <f>SUM(E11:E12)</f>
        <v>0</v>
      </c>
    </row>
    <row r="14" spans="1:5">
      <c r="A14" s="342" t="s">
        <v>23</v>
      </c>
      <c r="B14" s="331"/>
      <c r="C14" s="343"/>
      <c r="D14" s="343"/>
      <c r="E14" s="343"/>
    </row>
    <row r="15" spans="1:5">
      <c r="A15" s="338" t="s">
        <v>24</v>
      </c>
      <c r="B15" s="333">
        <v>10</v>
      </c>
      <c r="C15" s="340"/>
      <c r="D15" s="340"/>
      <c r="E15" s="340"/>
    </row>
    <row r="16" spans="1:5">
      <c r="A16" s="338" t="s">
        <v>25</v>
      </c>
      <c r="B16" s="335">
        <v>11</v>
      </c>
      <c r="C16" s="336"/>
      <c r="D16" s="336"/>
      <c r="E16" s="336"/>
    </row>
    <row r="17" spans="1:5">
      <c r="A17" s="341" t="s">
        <v>26</v>
      </c>
      <c r="B17" s="335">
        <v>19</v>
      </c>
      <c r="C17" s="337">
        <f>SUM(C15:C16)</f>
        <v>0</v>
      </c>
      <c r="D17" s="337">
        <f>SUM(D15:D16)</f>
        <v>0</v>
      </c>
      <c r="E17" s="337">
        <f>SUM(E15:E16)</f>
        <v>0</v>
      </c>
    </row>
    <row r="18" spans="1:5">
      <c r="A18" s="342" t="s">
        <v>27</v>
      </c>
      <c r="B18" s="331"/>
      <c r="C18" s="343"/>
      <c r="D18" s="343"/>
      <c r="E18" s="343"/>
    </row>
    <row r="19" spans="1:5">
      <c r="A19" s="338" t="s">
        <v>29</v>
      </c>
      <c r="B19" s="333">
        <v>22</v>
      </c>
      <c r="C19" s="340"/>
      <c r="D19" s="340"/>
      <c r="E19" s="340"/>
    </row>
    <row r="20" spans="1:5">
      <c r="A20" s="338" t="s">
        <v>31</v>
      </c>
      <c r="B20" s="335">
        <v>24</v>
      </c>
      <c r="C20" s="336"/>
      <c r="D20" s="336"/>
      <c r="E20" s="336"/>
    </row>
    <row r="21" spans="1:5">
      <c r="A21" s="338" t="s">
        <v>164</v>
      </c>
      <c r="B21" s="335">
        <v>25</v>
      </c>
      <c r="C21" s="336"/>
      <c r="D21" s="336"/>
      <c r="E21" s="336"/>
    </row>
    <row r="22" spans="1:5">
      <c r="A22" s="341" t="s">
        <v>32</v>
      </c>
      <c r="B22" s="335">
        <v>29</v>
      </c>
      <c r="C22" s="337">
        <f>SUM(C19:C21)</f>
        <v>0</v>
      </c>
      <c r="D22" s="337">
        <f>SUM(D19:D21)</f>
        <v>0</v>
      </c>
      <c r="E22" s="337">
        <f>SUM(E19:E21)</f>
        <v>0</v>
      </c>
    </row>
    <row r="23" spans="1:5">
      <c r="A23" s="342" t="s">
        <v>33</v>
      </c>
      <c r="B23" s="331"/>
      <c r="C23" s="343"/>
      <c r="D23" s="343"/>
      <c r="E23" s="343"/>
    </row>
    <row r="24" spans="1:5">
      <c r="A24" s="338" t="s">
        <v>40</v>
      </c>
      <c r="B24" s="333">
        <v>36</v>
      </c>
      <c r="C24" s="340"/>
      <c r="D24" s="340"/>
      <c r="E24" s="340"/>
    </row>
    <row r="25" spans="1:5">
      <c r="A25" s="341" t="s">
        <v>41</v>
      </c>
      <c r="B25" s="335">
        <v>39</v>
      </c>
      <c r="C25" s="337">
        <f>SUM(C24:C24)</f>
        <v>0</v>
      </c>
      <c r="D25" s="337">
        <f>SUM(D24:D24)</f>
        <v>0</v>
      </c>
      <c r="E25" s="337">
        <f>SUM(E24:E24)</f>
        <v>0</v>
      </c>
    </row>
    <row r="26" spans="1:5">
      <c r="A26" s="342" t="s">
        <v>42</v>
      </c>
      <c r="B26" s="331"/>
      <c r="C26" s="343"/>
      <c r="D26" s="343"/>
      <c r="E26" s="343"/>
    </row>
    <row r="27" spans="1:5">
      <c r="A27" s="338" t="s">
        <v>43</v>
      </c>
      <c r="B27" s="333">
        <v>40</v>
      </c>
      <c r="C27" s="340"/>
      <c r="D27" s="340"/>
      <c r="E27" s="340"/>
    </row>
    <row r="28" spans="1:5">
      <c r="A28" s="338" t="s">
        <v>44</v>
      </c>
      <c r="B28" s="335">
        <v>41</v>
      </c>
      <c r="C28" s="336"/>
      <c r="D28" s="336"/>
      <c r="E28" s="336"/>
    </row>
    <row r="29" spans="1:5">
      <c r="A29" s="338" t="s">
        <v>45</v>
      </c>
      <c r="B29" s="335">
        <v>42</v>
      </c>
      <c r="C29" s="336"/>
      <c r="D29" s="336"/>
      <c r="E29" s="336"/>
    </row>
    <row r="30" spans="1:5">
      <c r="A30" s="338" t="s">
        <v>46</v>
      </c>
      <c r="B30" s="335">
        <v>43</v>
      </c>
      <c r="C30" s="336"/>
      <c r="D30" s="336"/>
      <c r="E30" s="498" t="s">
        <v>112</v>
      </c>
    </row>
    <row r="31" spans="1:5">
      <c r="A31" s="338" t="s">
        <v>362</v>
      </c>
      <c r="B31" s="335">
        <v>44</v>
      </c>
      <c r="C31" s="336"/>
      <c r="D31" s="336"/>
      <c r="E31" s="534"/>
    </row>
    <row r="32" spans="1:5">
      <c r="A32" s="341" t="s">
        <v>165</v>
      </c>
      <c r="B32" s="335">
        <v>49</v>
      </c>
      <c r="C32" s="337">
        <f>SUM(C27:C31)</f>
        <v>0</v>
      </c>
      <c r="D32" s="337">
        <f>SUM(D27:D31)</f>
        <v>0</v>
      </c>
      <c r="E32" s="337">
        <f>SUM(E27:E31)</f>
        <v>0</v>
      </c>
    </row>
    <row r="33" spans="1:5">
      <c r="A33" s="344" t="s">
        <v>48</v>
      </c>
      <c r="B33" s="331"/>
      <c r="C33" s="343"/>
      <c r="D33" s="343"/>
      <c r="E33" s="343"/>
    </row>
    <row r="34" spans="1:5">
      <c r="A34" s="341" t="s">
        <v>374</v>
      </c>
      <c r="B34" s="333">
        <v>60</v>
      </c>
      <c r="C34" s="345">
        <f>SUM(C13+C17+C22+C25+C32)</f>
        <v>0</v>
      </c>
      <c r="D34" s="345">
        <f>SUM(D13+D17+D22+D25+D32)</f>
        <v>0</v>
      </c>
      <c r="E34" s="345">
        <f>SUM(E13+E17+E22+E25+E32)</f>
        <v>0</v>
      </c>
    </row>
    <row r="35" spans="1:5">
      <c r="A35" s="341" t="s">
        <v>49</v>
      </c>
      <c r="B35" s="333">
        <v>62</v>
      </c>
      <c r="C35" s="345">
        <f>SUM(C34+C8)</f>
        <v>0</v>
      </c>
      <c r="D35" s="345">
        <f>SUM(D34+D8)</f>
        <v>0</v>
      </c>
      <c r="E35" s="345">
        <f>SUM(E34+E8)</f>
        <v>0</v>
      </c>
    </row>
    <row r="36" spans="1:5">
      <c r="A36" s="519"/>
      <c r="B36" s="520"/>
      <c r="C36" s="521"/>
      <c r="D36" s="521"/>
      <c r="E36" s="521"/>
    </row>
    <row r="37" spans="1:5">
      <c r="A37" s="519"/>
      <c r="B37" s="520"/>
      <c r="C37" s="521"/>
      <c r="D37" s="521"/>
      <c r="E37" s="521"/>
    </row>
    <row r="38" spans="1:5">
      <c r="A38" s="519"/>
      <c r="B38" s="520"/>
      <c r="C38" s="521"/>
      <c r="D38" s="521"/>
      <c r="E38" s="521"/>
    </row>
    <row r="39" spans="1:5">
      <c r="A39" s="519"/>
      <c r="B39" s="520"/>
      <c r="C39" s="521"/>
      <c r="D39" s="521"/>
      <c r="E39" s="521"/>
    </row>
    <row r="40" spans="1:5">
      <c r="A40" s="519"/>
      <c r="B40" s="520"/>
      <c r="C40" s="521"/>
      <c r="D40" s="521"/>
      <c r="E40" s="521"/>
    </row>
    <row r="41" spans="1:5">
      <c r="A41" s="519"/>
      <c r="B41" s="520"/>
      <c r="C41" s="521"/>
      <c r="D41" s="521"/>
      <c r="E41" s="521"/>
    </row>
    <row r="42" spans="1:5">
      <c r="A42" s="519"/>
      <c r="B42" s="520"/>
      <c r="C42" s="521"/>
      <c r="D42" s="521"/>
      <c r="E42" s="521"/>
    </row>
    <row r="43" spans="1:5">
      <c r="A43" s="519"/>
      <c r="B43" s="520"/>
      <c r="C43" s="521"/>
      <c r="D43" s="521"/>
      <c r="E43" s="521"/>
    </row>
    <row r="44" spans="1:5">
      <c r="A44" s="329"/>
      <c r="B44" s="329"/>
      <c r="C44" s="329"/>
      <c r="D44" s="329"/>
      <c r="E44" s="329"/>
    </row>
    <row r="45" spans="1:5">
      <c r="A45" s="254" t="s">
        <v>343</v>
      </c>
      <c r="B45" s="255"/>
      <c r="C45" s="256"/>
      <c r="D45" s="255"/>
      <c r="E45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A55" sqref="A55"/>
    </sheetView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346"/>
      <c r="B1" s="346"/>
      <c r="C1" s="346"/>
      <c r="D1" s="346"/>
      <c r="E1" s="347" t="s">
        <v>1</v>
      </c>
    </row>
    <row r="2" spans="1:5">
      <c r="A2" s="346"/>
      <c r="B2" s="346"/>
      <c r="C2" s="346"/>
      <c r="D2" s="346"/>
      <c r="E2" s="347" t="s">
        <v>160</v>
      </c>
    </row>
    <row r="3" spans="1:5">
      <c r="A3" s="346" t="s">
        <v>2</v>
      </c>
      <c r="B3" s="346"/>
      <c r="C3" s="346"/>
      <c r="D3" s="346"/>
      <c r="E3" s="3" t="str">
        <f>+'Gen-1'!$E$2</f>
        <v>2012-2013</v>
      </c>
    </row>
    <row r="4" spans="1:5">
      <c r="A4" s="503"/>
      <c r="B4" s="346"/>
      <c r="C4" s="503"/>
      <c r="D4" s="503"/>
      <c r="E4" s="503"/>
    </row>
    <row r="5" spans="1:5">
      <c r="A5" s="356"/>
      <c r="B5" s="348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356" t="s">
        <v>13</v>
      </c>
      <c r="B6" s="349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2" t="s">
        <v>163</v>
      </c>
      <c r="B7" s="350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51" t="s">
        <v>51</v>
      </c>
      <c r="B8" s="352">
        <v>62</v>
      </c>
      <c r="C8" s="353">
        <f>+'Truck-1'!C35</f>
        <v>0</v>
      </c>
      <c r="D8" s="353">
        <f>+'Truck-1'!D35</f>
        <v>0</v>
      </c>
      <c r="E8" s="353">
        <f>+'Truck-1'!E35</f>
        <v>0</v>
      </c>
    </row>
    <row r="9" spans="1:5">
      <c r="A9" s="354"/>
      <c r="B9" s="348"/>
      <c r="C9" s="355"/>
      <c r="D9" s="355"/>
      <c r="E9" s="355"/>
    </row>
    <row r="10" spans="1:5">
      <c r="A10" s="356" t="s">
        <v>52</v>
      </c>
      <c r="B10" s="349"/>
      <c r="C10" s="357"/>
      <c r="D10" s="357"/>
      <c r="E10" s="357"/>
    </row>
    <row r="11" spans="1:5">
      <c r="A11" s="356" t="s">
        <v>53</v>
      </c>
      <c r="B11" s="349"/>
      <c r="C11" s="357"/>
      <c r="D11" s="357"/>
      <c r="E11" s="357"/>
    </row>
    <row r="12" spans="1:5">
      <c r="A12" s="356" t="s">
        <v>54</v>
      </c>
      <c r="B12" s="350">
        <v>63</v>
      </c>
      <c r="C12" s="358"/>
      <c r="D12" s="358"/>
      <c r="E12" s="358"/>
    </row>
    <row r="13" spans="1:5">
      <c r="A13" s="356" t="s">
        <v>55</v>
      </c>
      <c r="B13" s="352">
        <v>64</v>
      </c>
      <c r="C13" s="359"/>
      <c r="D13" s="359"/>
      <c r="E13" s="359"/>
    </row>
    <row r="14" spans="1:5">
      <c r="A14" s="356" t="s">
        <v>56</v>
      </c>
      <c r="B14" s="352">
        <v>65</v>
      </c>
      <c r="C14" s="359"/>
      <c r="D14" s="359"/>
      <c r="E14" s="359"/>
    </row>
    <row r="15" spans="1:5">
      <c r="A15" s="356" t="s">
        <v>57</v>
      </c>
      <c r="B15" s="352">
        <v>66</v>
      </c>
      <c r="C15" s="359"/>
      <c r="D15" s="359"/>
      <c r="E15" s="359"/>
    </row>
    <row r="16" spans="1:5">
      <c r="A16" s="356" t="s">
        <v>58</v>
      </c>
      <c r="B16" s="352">
        <v>67</v>
      </c>
      <c r="C16" s="359"/>
      <c r="D16" s="359"/>
      <c r="E16" s="359"/>
    </row>
    <row r="17" spans="1:5">
      <c r="A17" s="356" t="s">
        <v>59</v>
      </c>
      <c r="B17" s="348">
        <v>68</v>
      </c>
      <c r="C17" s="360"/>
      <c r="D17" s="360"/>
      <c r="E17" s="360"/>
    </row>
    <row r="18" spans="1:5">
      <c r="A18" s="356" t="s">
        <v>60</v>
      </c>
      <c r="B18" s="348">
        <v>69</v>
      </c>
      <c r="C18" s="360"/>
      <c r="D18" s="360"/>
      <c r="E18" s="360"/>
    </row>
    <row r="19" spans="1:5">
      <c r="A19" s="356" t="s">
        <v>61</v>
      </c>
      <c r="B19" s="352">
        <v>70</v>
      </c>
      <c r="C19" s="359"/>
      <c r="D19" s="359"/>
      <c r="E19" s="359"/>
    </row>
    <row r="20" spans="1:5">
      <c r="A20" s="356"/>
      <c r="B20" s="361"/>
      <c r="C20" s="355"/>
      <c r="D20" s="355"/>
      <c r="E20" s="362"/>
    </row>
    <row r="21" spans="1:5">
      <c r="A21" s="363" t="s">
        <v>62</v>
      </c>
      <c r="B21" s="350">
        <v>79</v>
      </c>
      <c r="C21" s="364">
        <f>SUM(C12:C19)</f>
        <v>0</v>
      </c>
      <c r="D21" s="364">
        <f>SUM(D12:D19)</f>
        <v>0</v>
      </c>
      <c r="E21" s="364">
        <f>SUM(E12:E19)</f>
        <v>0</v>
      </c>
    </row>
    <row r="22" spans="1:5">
      <c r="A22" s="354"/>
      <c r="B22" s="349"/>
      <c r="C22" s="357"/>
      <c r="D22" s="357"/>
      <c r="E22" s="357"/>
    </row>
    <row r="23" spans="1:5">
      <c r="A23" s="356" t="s">
        <v>63</v>
      </c>
      <c r="B23" s="349"/>
      <c r="C23" s="357"/>
      <c r="D23" s="357"/>
      <c r="E23" s="357"/>
    </row>
    <row r="24" spans="1:5">
      <c r="A24" s="356" t="s">
        <v>64</v>
      </c>
      <c r="B24" s="350">
        <v>81</v>
      </c>
      <c r="C24" s="358"/>
      <c r="D24" s="358"/>
      <c r="E24" s="358"/>
    </row>
    <row r="25" spans="1:5">
      <c r="A25" s="356"/>
      <c r="B25" s="349"/>
      <c r="C25" s="357"/>
      <c r="D25" s="357"/>
      <c r="E25" s="357"/>
    </row>
    <row r="26" spans="1:5">
      <c r="A26" s="363" t="s">
        <v>65</v>
      </c>
      <c r="B26" s="350">
        <v>89</v>
      </c>
      <c r="C26" s="364">
        <f>SUM(C24)</f>
        <v>0</v>
      </c>
      <c r="D26" s="364">
        <f>SUM(D24)</f>
        <v>0</v>
      </c>
      <c r="E26" s="364">
        <f>SUM(E24)</f>
        <v>0</v>
      </c>
    </row>
    <row r="27" spans="1:5">
      <c r="A27" s="351" t="s">
        <v>66</v>
      </c>
      <c r="B27" s="349"/>
      <c r="C27" s="357"/>
      <c r="D27" s="357"/>
      <c r="E27" s="357"/>
    </row>
    <row r="28" spans="1:5">
      <c r="A28" s="363" t="s">
        <v>67</v>
      </c>
      <c r="B28" s="350">
        <v>90</v>
      </c>
      <c r="C28" s="364">
        <f>SUM(C21+C26)</f>
        <v>0</v>
      </c>
      <c r="D28" s="364">
        <f>SUM(D21+D26)</f>
        <v>0</v>
      </c>
      <c r="E28" s="364">
        <f>SUM(E21+E26)</f>
        <v>0</v>
      </c>
    </row>
    <row r="29" spans="1:5">
      <c r="A29" s="365"/>
      <c r="B29" s="349"/>
      <c r="C29" s="355"/>
      <c r="D29" s="355"/>
      <c r="E29" s="355"/>
    </row>
    <row r="30" spans="1:5">
      <c r="A30" s="366" t="s">
        <v>68</v>
      </c>
      <c r="B30" s="350">
        <v>93</v>
      </c>
      <c r="C30" s="364">
        <f>SUM(C8-C28)</f>
        <v>0</v>
      </c>
      <c r="D30" s="364">
        <f>SUM(D8-D28)</f>
        <v>0</v>
      </c>
      <c r="E30" s="484" t="s">
        <v>112</v>
      </c>
    </row>
    <row r="54" spans="1:5">
      <c r="A54" s="254" t="s">
        <v>343</v>
      </c>
      <c r="B54" s="254"/>
      <c r="C54" s="254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zoomScale="75" zoomScaleNormal="75" workbookViewId="0"/>
  </sheetViews>
  <sheetFormatPr defaultColWidth="9" defaultRowHeight="15.75"/>
  <cols>
    <col min="1" max="1" width="33.5" style="102" customWidth="1"/>
    <col min="2" max="2" width="4" style="102" bestFit="1" customWidth="1"/>
    <col min="3" max="10" width="10.5" style="102" customWidth="1"/>
    <col min="11" max="16384" width="9" style="102"/>
  </cols>
  <sheetData>
    <row r="1" spans="1:10">
      <c r="A1" s="367" t="s">
        <v>1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0">
      <c r="A2" s="367" t="s">
        <v>391</v>
      </c>
      <c r="B2" s="367"/>
      <c r="C2" s="367"/>
      <c r="D2" s="367"/>
      <c r="E2" s="367"/>
      <c r="F2" s="367"/>
      <c r="G2" s="367"/>
      <c r="H2" s="367"/>
      <c r="I2" s="367"/>
      <c r="J2" s="367"/>
    </row>
    <row r="3" spans="1:10">
      <c r="A3" s="513" t="str">
        <f>+'Gen-1'!$E$2</f>
        <v>2012-2013</v>
      </c>
      <c r="B3" s="367"/>
      <c r="C3" s="517"/>
      <c r="D3" s="517"/>
      <c r="E3" s="367"/>
      <c r="F3" s="367"/>
      <c r="G3" s="367"/>
      <c r="H3" s="367"/>
      <c r="I3" s="367"/>
      <c r="J3" s="517"/>
    </row>
    <row r="4" spans="1:10">
      <c r="A4" s="367"/>
      <c r="B4" s="368"/>
      <c r="C4" s="514" t="str">
        <f>+'Gen-1'!$C$3</f>
        <v>2010-2011</v>
      </c>
      <c r="D4" s="515" t="str">
        <f>+'Gen-1'!$D$3</f>
        <v>2011-2012</v>
      </c>
      <c r="E4" s="370" t="s">
        <v>436</v>
      </c>
      <c r="F4" s="371"/>
      <c r="G4" s="371"/>
      <c r="H4" s="371"/>
      <c r="I4" s="372"/>
      <c r="J4" s="516" t="str">
        <f>+'Gen-1'!$E$3</f>
        <v>2012-2013</v>
      </c>
    </row>
    <row r="5" spans="1:10">
      <c r="A5" s="373" t="s">
        <v>13</v>
      </c>
      <c r="B5" s="374"/>
      <c r="C5" s="514" t="str">
        <f>+'Gen-1'!$C$4</f>
        <v>Audited</v>
      </c>
      <c r="D5" s="515" t="str">
        <f>+'Gen-1'!$D$4</f>
        <v>Unaudited</v>
      </c>
      <c r="E5" s="369"/>
      <c r="F5" s="369"/>
      <c r="G5" s="369"/>
      <c r="H5" s="369"/>
      <c r="I5" s="369"/>
      <c r="J5" s="515" t="str">
        <f>+'Gen-1'!$E$4</f>
        <v>Proposed</v>
      </c>
    </row>
    <row r="6" spans="1:10">
      <c r="A6" s="505" t="s">
        <v>351</v>
      </c>
      <c r="B6" s="375" t="s">
        <v>18</v>
      </c>
      <c r="C6" s="514" t="str">
        <f>+'Gen-1'!$C$5</f>
        <v>Actual</v>
      </c>
      <c r="D6" s="515" t="str">
        <f>+'Gen-1'!$D$5</f>
        <v>Actual</v>
      </c>
      <c r="E6" s="375" t="s">
        <v>6</v>
      </c>
      <c r="F6" s="375" t="s">
        <v>6</v>
      </c>
      <c r="G6" s="375" t="s">
        <v>6</v>
      </c>
      <c r="H6" s="375" t="s">
        <v>6</v>
      </c>
      <c r="I6" s="375" t="s">
        <v>6</v>
      </c>
      <c r="J6" s="515" t="str">
        <f>+'Gen-1'!$E$5</f>
        <v>Budget</v>
      </c>
    </row>
    <row r="7" spans="1:10">
      <c r="A7" s="376" t="s">
        <v>166</v>
      </c>
      <c r="B7" s="369"/>
      <c r="C7" s="377"/>
      <c r="D7" s="377"/>
      <c r="E7" s="377"/>
      <c r="F7" s="377"/>
      <c r="G7" s="377"/>
      <c r="H7" s="377"/>
      <c r="I7" s="377"/>
      <c r="J7" s="377"/>
    </row>
    <row r="8" spans="1:10">
      <c r="A8" s="378" t="s">
        <v>167</v>
      </c>
      <c r="B8" s="375">
        <v>3</v>
      </c>
      <c r="C8" s="379">
        <f>556304.97-240150.75+152698.08-6663</f>
        <v>462189.29999999993</v>
      </c>
      <c r="D8" s="380">
        <f>+C35</f>
        <v>649637.48</v>
      </c>
      <c r="E8" s="379">
        <v>1160537</v>
      </c>
      <c r="F8" s="379"/>
      <c r="G8" s="379"/>
      <c r="H8" s="379"/>
      <c r="I8" s="379"/>
      <c r="J8" s="380">
        <f>D35</f>
        <v>1160536.9699999997</v>
      </c>
    </row>
    <row r="9" spans="1:10">
      <c r="A9" s="376" t="s">
        <v>20</v>
      </c>
      <c r="B9" s="376"/>
      <c r="C9" s="381"/>
      <c r="D9" s="381"/>
      <c r="E9" s="381"/>
      <c r="F9" s="381"/>
      <c r="G9" s="381"/>
      <c r="H9" s="381"/>
      <c r="I9" s="381"/>
      <c r="J9" s="381"/>
    </row>
    <row r="10" spans="1:10">
      <c r="A10" s="376" t="s">
        <v>168</v>
      </c>
      <c r="B10" s="375">
        <v>9</v>
      </c>
      <c r="C10" s="379">
        <f>447847.18+24000+2429852.93</f>
        <v>2901700.1100000003</v>
      </c>
      <c r="D10" s="379">
        <f>719904.74+2030291.45+396271.12</f>
        <v>3146467.31</v>
      </c>
      <c r="E10" s="379">
        <f>480000+2302500</f>
        <v>2782500</v>
      </c>
      <c r="F10" s="379"/>
      <c r="G10" s="379"/>
      <c r="H10" s="379"/>
      <c r="I10" s="379"/>
      <c r="J10" s="380">
        <f>SUM(E10:I10)</f>
        <v>2782500</v>
      </c>
    </row>
    <row r="11" spans="1:10">
      <c r="A11" s="376" t="s">
        <v>169</v>
      </c>
      <c r="B11" s="382">
        <v>15</v>
      </c>
      <c r="C11" s="383"/>
      <c r="D11" s="383"/>
      <c r="E11" s="383"/>
      <c r="F11" s="383"/>
      <c r="G11" s="383"/>
      <c r="H11" s="383"/>
      <c r="I11" s="383"/>
      <c r="J11" s="384">
        <f>SUM(E11:I11)</f>
        <v>0</v>
      </c>
    </row>
    <row r="12" spans="1:10">
      <c r="A12" s="385" t="s">
        <v>170</v>
      </c>
      <c r="B12" s="375">
        <v>50</v>
      </c>
      <c r="C12" s="383">
        <f>6663.06</f>
        <v>6663.06</v>
      </c>
      <c r="D12" s="383"/>
      <c r="E12" s="383">
        <v>200000</v>
      </c>
      <c r="F12" s="383"/>
      <c r="G12" s="383"/>
      <c r="H12" s="383"/>
      <c r="I12" s="383"/>
      <c r="J12" s="384">
        <f>SUM(E12:I12)</f>
        <v>200000</v>
      </c>
    </row>
    <row r="13" spans="1:10">
      <c r="A13" s="376" t="s">
        <v>171</v>
      </c>
      <c r="B13" s="382">
        <v>53</v>
      </c>
      <c r="C13" s="383">
        <f>449311+96</f>
        <v>449407</v>
      </c>
      <c r="D13" s="383">
        <f>155320.14</f>
        <v>155320.14000000001</v>
      </c>
      <c r="E13" s="383"/>
      <c r="F13" s="383"/>
      <c r="G13" s="383"/>
      <c r="H13" s="383"/>
      <c r="I13" s="383"/>
      <c r="J13" s="384">
        <f>SUM(E13:I13)</f>
        <v>0</v>
      </c>
    </row>
    <row r="14" spans="1:10">
      <c r="A14" s="376" t="s">
        <v>172</v>
      </c>
      <c r="B14" s="382">
        <v>52</v>
      </c>
      <c r="C14" s="383">
        <f>8030.91+3190+10267.5+1951.16</f>
        <v>23439.57</v>
      </c>
      <c r="D14" s="383">
        <f>1064.07+1359.67+227350.54+24000</f>
        <v>253774.28</v>
      </c>
      <c r="E14" s="383">
        <f>24000+52000+1000</f>
        <v>77000</v>
      </c>
      <c r="F14" s="383"/>
      <c r="G14" s="383"/>
      <c r="H14" s="383"/>
      <c r="I14" s="383"/>
      <c r="J14" s="384">
        <f>SUM(E14:I14)</f>
        <v>77000</v>
      </c>
    </row>
    <row r="15" spans="1:10">
      <c r="A15" s="386" t="s">
        <v>173</v>
      </c>
      <c r="B15" s="382">
        <v>51</v>
      </c>
      <c r="C15" s="383"/>
      <c r="D15" s="383"/>
      <c r="E15" s="69" t="s">
        <v>112</v>
      </c>
      <c r="F15" s="69" t="s">
        <v>112</v>
      </c>
      <c r="G15" s="69" t="s">
        <v>112</v>
      </c>
      <c r="H15" s="69" t="s">
        <v>112</v>
      </c>
      <c r="I15" s="69" t="s">
        <v>112</v>
      </c>
      <c r="J15" s="69" t="s">
        <v>112</v>
      </c>
    </row>
    <row r="16" spans="1:10">
      <c r="A16" s="378" t="s">
        <v>174</v>
      </c>
      <c r="B16" s="375">
        <v>54</v>
      </c>
      <c r="C16" s="384">
        <f t="shared" ref="C16:I16" si="0">SUM(C10:C15)</f>
        <v>3381209.74</v>
      </c>
      <c r="D16" s="384">
        <f t="shared" si="0"/>
        <v>3555561.73</v>
      </c>
      <c r="E16" s="384">
        <f t="shared" si="0"/>
        <v>3059500</v>
      </c>
      <c r="F16" s="384">
        <f t="shared" si="0"/>
        <v>0</v>
      </c>
      <c r="G16" s="384">
        <f t="shared" si="0"/>
        <v>0</v>
      </c>
      <c r="H16" s="384">
        <f t="shared" si="0"/>
        <v>0</v>
      </c>
      <c r="I16" s="384">
        <f t="shared" si="0"/>
        <v>0</v>
      </c>
      <c r="J16" s="384">
        <f>SUM(E16:I16)</f>
        <v>3059500</v>
      </c>
    </row>
    <row r="17" spans="1:10">
      <c r="A17" s="376" t="s">
        <v>52</v>
      </c>
      <c r="B17" s="376"/>
      <c r="C17" s="381"/>
      <c r="D17" s="381"/>
      <c r="E17" s="381"/>
      <c r="F17" s="381"/>
      <c r="G17" s="381"/>
      <c r="H17" s="381"/>
      <c r="I17" s="381"/>
      <c r="J17" s="381"/>
    </row>
    <row r="18" spans="1:10">
      <c r="A18" s="376" t="s">
        <v>175</v>
      </c>
      <c r="B18" s="375">
        <v>69</v>
      </c>
      <c r="C18" s="379">
        <f>68453.8</f>
        <v>68453.8</v>
      </c>
      <c r="D18" s="379">
        <v>71412.84</v>
      </c>
      <c r="E18" s="379">
        <v>74500</v>
      </c>
      <c r="F18" s="379"/>
      <c r="G18" s="379"/>
      <c r="H18" s="379"/>
      <c r="I18" s="379"/>
      <c r="J18" s="380">
        <f t="shared" ref="J18:J27" si="1">SUM(E18:I18)</f>
        <v>74500</v>
      </c>
    </row>
    <row r="19" spans="1:10">
      <c r="A19" s="376" t="s">
        <v>176</v>
      </c>
      <c r="B19" s="382">
        <v>70</v>
      </c>
      <c r="C19" s="383">
        <v>1308471.07</v>
      </c>
      <c r="D19" s="383">
        <f>11099.49+473.38+2724.72+34.53+530.31+2064.25+1573566.54+229095.22</f>
        <v>1819588.44</v>
      </c>
      <c r="E19" s="383">
        <f>990000+76000+254600</f>
        <v>1320600</v>
      </c>
      <c r="F19" s="383"/>
      <c r="G19" s="383"/>
      <c r="H19" s="383"/>
      <c r="I19" s="383"/>
      <c r="J19" s="384">
        <f t="shared" si="1"/>
        <v>1320600</v>
      </c>
    </row>
    <row r="20" spans="1:10">
      <c r="A20" s="376" t="s">
        <v>177</v>
      </c>
      <c r="B20" s="382">
        <v>71</v>
      </c>
      <c r="C20" s="383"/>
      <c r="D20" s="383"/>
      <c r="E20" s="383">
        <v>200000</v>
      </c>
      <c r="F20" s="383"/>
      <c r="G20" s="383"/>
      <c r="H20" s="383"/>
      <c r="I20" s="383"/>
      <c r="J20" s="384">
        <f t="shared" si="1"/>
        <v>200000</v>
      </c>
    </row>
    <row r="21" spans="1:10">
      <c r="A21" s="376" t="s">
        <v>178</v>
      </c>
      <c r="B21" s="382">
        <v>72</v>
      </c>
      <c r="C21" s="383">
        <f>381106.45+116859</f>
        <v>497965.45</v>
      </c>
      <c r="D21" s="383">
        <f>317091.32+31661.61+45949.53</f>
        <v>394702.45999999996</v>
      </c>
      <c r="E21" s="383">
        <v>450000</v>
      </c>
      <c r="F21" s="383"/>
      <c r="G21" s="383"/>
      <c r="H21" s="383"/>
      <c r="I21" s="383"/>
      <c r="J21" s="384">
        <f t="shared" si="1"/>
        <v>450000</v>
      </c>
    </row>
    <row r="22" spans="1:10">
      <c r="A22" s="385" t="s">
        <v>179</v>
      </c>
      <c r="B22" s="382">
        <v>73</v>
      </c>
      <c r="C22" s="383">
        <f>15000+5455.24</f>
        <v>20455.239999999998</v>
      </c>
      <c r="D22" s="383"/>
      <c r="E22" s="383">
        <v>56125</v>
      </c>
      <c r="F22" s="383"/>
      <c r="G22" s="383"/>
      <c r="H22" s="383"/>
      <c r="I22" s="383"/>
      <c r="J22" s="384">
        <f t="shared" si="1"/>
        <v>56125</v>
      </c>
    </row>
    <row r="23" spans="1:10">
      <c r="A23" s="387" t="s">
        <v>180</v>
      </c>
      <c r="B23" s="382">
        <v>74</v>
      </c>
      <c r="C23" s="383"/>
      <c r="D23" s="383"/>
      <c r="E23" s="383"/>
      <c r="F23" s="383"/>
      <c r="G23" s="383"/>
      <c r="H23" s="383"/>
      <c r="I23" s="383"/>
      <c r="J23" s="384">
        <f t="shared" si="1"/>
        <v>0</v>
      </c>
    </row>
    <row r="24" spans="1:10">
      <c r="A24" s="387" t="s">
        <v>180</v>
      </c>
      <c r="B24" s="382">
        <v>75</v>
      </c>
      <c r="C24" s="383"/>
      <c r="D24" s="383"/>
      <c r="E24" s="383"/>
      <c r="F24" s="383"/>
      <c r="G24" s="383"/>
      <c r="H24" s="383"/>
      <c r="I24" s="383"/>
      <c r="J24" s="384">
        <f t="shared" si="1"/>
        <v>0</v>
      </c>
    </row>
    <row r="25" spans="1:10">
      <c r="A25" s="387" t="s">
        <v>180</v>
      </c>
      <c r="B25" s="382">
        <v>76</v>
      </c>
      <c r="C25" s="383"/>
      <c r="D25" s="383"/>
      <c r="E25" s="383"/>
      <c r="F25" s="383"/>
      <c r="G25" s="383"/>
      <c r="H25" s="383"/>
      <c r="I25" s="383"/>
      <c r="J25" s="384">
        <f t="shared" si="1"/>
        <v>0</v>
      </c>
    </row>
    <row r="26" spans="1:10">
      <c r="A26" s="387" t="s">
        <v>180</v>
      </c>
      <c r="B26" s="382">
        <v>77</v>
      </c>
      <c r="C26" s="383"/>
      <c r="D26" s="383"/>
      <c r="E26" s="383"/>
      <c r="F26" s="383"/>
      <c r="G26" s="383"/>
      <c r="H26" s="383"/>
      <c r="I26" s="383"/>
      <c r="J26" s="384">
        <f t="shared" si="1"/>
        <v>0</v>
      </c>
    </row>
    <row r="27" spans="1:10">
      <c r="A27" s="378" t="s">
        <v>181</v>
      </c>
      <c r="B27" s="382">
        <v>78</v>
      </c>
      <c r="C27" s="384">
        <f t="shared" ref="C27:I27" si="2">SUM(C18:C26)</f>
        <v>1895345.56</v>
      </c>
      <c r="D27" s="384">
        <f t="shared" si="2"/>
        <v>2285703.7400000002</v>
      </c>
      <c r="E27" s="384">
        <f t="shared" si="2"/>
        <v>2101225</v>
      </c>
      <c r="F27" s="384">
        <f t="shared" si="2"/>
        <v>0</v>
      </c>
      <c r="G27" s="384">
        <f t="shared" si="2"/>
        <v>0</v>
      </c>
      <c r="H27" s="384">
        <f t="shared" si="2"/>
        <v>0</v>
      </c>
      <c r="I27" s="384">
        <f t="shared" si="2"/>
        <v>0</v>
      </c>
      <c r="J27" s="384">
        <f t="shared" si="1"/>
        <v>2101225</v>
      </c>
    </row>
    <row r="28" spans="1:10">
      <c r="A28" s="376" t="s">
        <v>63</v>
      </c>
      <c r="B28" s="374"/>
      <c r="C28" s="381"/>
      <c r="D28" s="381"/>
      <c r="E28" s="381"/>
      <c r="F28" s="381"/>
      <c r="G28" s="381"/>
      <c r="H28" s="381"/>
      <c r="I28" s="381"/>
      <c r="J28" s="381"/>
    </row>
    <row r="29" spans="1:10">
      <c r="A29" s="376" t="s">
        <v>182</v>
      </c>
      <c r="B29" s="375">
        <v>80</v>
      </c>
      <c r="C29" s="379"/>
      <c r="D29" s="379"/>
      <c r="E29" s="379"/>
      <c r="F29" s="379"/>
      <c r="G29" s="379"/>
      <c r="H29" s="379"/>
      <c r="I29" s="379"/>
      <c r="J29" s="380">
        <f>SUM(E29:I29)</f>
        <v>0</v>
      </c>
    </row>
    <row r="30" spans="1:10">
      <c r="A30" s="376" t="s">
        <v>64</v>
      </c>
      <c r="B30" s="382">
        <v>81</v>
      </c>
      <c r="C30" s="383">
        <f>255000+35925+1630+1005861</f>
        <v>1298416</v>
      </c>
      <c r="D30" s="383">
        <f>200000+580957.5-300000+278001</f>
        <v>758958.5</v>
      </c>
      <c r="E30" s="383">
        <f>276110+548582</f>
        <v>824692</v>
      </c>
      <c r="F30" s="383"/>
      <c r="G30" s="383"/>
      <c r="H30" s="383"/>
      <c r="I30" s="383"/>
      <c r="J30" s="384">
        <f>SUM(E30:I30)</f>
        <v>824692</v>
      </c>
    </row>
    <row r="31" spans="1:10">
      <c r="A31" s="378" t="s">
        <v>183</v>
      </c>
      <c r="B31" s="375">
        <v>89</v>
      </c>
      <c r="C31" s="380">
        <f t="shared" ref="C31:I31" si="3">SUM(C29:C30)</f>
        <v>1298416</v>
      </c>
      <c r="D31" s="380">
        <f t="shared" si="3"/>
        <v>758958.5</v>
      </c>
      <c r="E31" s="380">
        <f t="shared" si="3"/>
        <v>824692</v>
      </c>
      <c r="F31" s="380">
        <f t="shared" si="3"/>
        <v>0</v>
      </c>
      <c r="G31" s="380">
        <f t="shared" si="3"/>
        <v>0</v>
      </c>
      <c r="H31" s="380">
        <f t="shared" si="3"/>
        <v>0</v>
      </c>
      <c r="I31" s="380">
        <f t="shared" si="3"/>
        <v>0</v>
      </c>
      <c r="J31" s="380">
        <f>SUM(E31:I31)</f>
        <v>824692</v>
      </c>
    </row>
    <row r="32" spans="1:10">
      <c r="A32" s="376" t="s">
        <v>354</v>
      </c>
      <c r="B32" s="369"/>
      <c r="C32" s="377"/>
      <c r="D32" s="377"/>
      <c r="E32" s="377"/>
      <c r="F32" s="377"/>
      <c r="G32" s="377"/>
      <c r="H32" s="377"/>
      <c r="I32" s="377"/>
      <c r="J32" s="377"/>
    </row>
    <row r="33" spans="1:10">
      <c r="A33" s="378" t="s">
        <v>184</v>
      </c>
      <c r="B33" s="375">
        <v>90</v>
      </c>
      <c r="C33" s="380">
        <f t="shared" ref="C33:I33" si="4">SUM(C27+C31)</f>
        <v>3193761.56</v>
      </c>
      <c r="D33" s="380">
        <f t="shared" si="4"/>
        <v>3044662.24</v>
      </c>
      <c r="E33" s="380">
        <f t="shared" si="4"/>
        <v>2925917</v>
      </c>
      <c r="F33" s="380">
        <f t="shared" si="4"/>
        <v>0</v>
      </c>
      <c r="G33" s="380">
        <f t="shared" si="4"/>
        <v>0</v>
      </c>
      <c r="H33" s="380">
        <f t="shared" si="4"/>
        <v>0</v>
      </c>
      <c r="I33" s="380">
        <f t="shared" si="4"/>
        <v>0</v>
      </c>
      <c r="J33" s="380">
        <f>SUM(E33:I33)</f>
        <v>2925917</v>
      </c>
    </row>
    <row r="34" spans="1:10">
      <c r="A34" s="368" t="s">
        <v>355</v>
      </c>
      <c r="B34" s="369"/>
      <c r="C34" s="377"/>
      <c r="D34" s="377"/>
      <c r="E34" s="377"/>
      <c r="F34" s="377"/>
      <c r="G34" s="377"/>
      <c r="H34" s="377"/>
      <c r="I34" s="377"/>
      <c r="J34" s="377"/>
    </row>
    <row r="35" spans="1:10">
      <c r="A35" s="378" t="s">
        <v>185</v>
      </c>
      <c r="B35" s="375">
        <v>92</v>
      </c>
      <c r="C35" s="380">
        <f t="shared" ref="C35:J35" si="5">SUM(C8+C16-C33)</f>
        <v>649637.48</v>
      </c>
      <c r="D35" s="380">
        <f t="shared" si="5"/>
        <v>1160536.9699999997</v>
      </c>
      <c r="E35" s="380">
        <f t="shared" si="5"/>
        <v>1294120</v>
      </c>
      <c r="F35" s="380">
        <f t="shared" si="5"/>
        <v>0</v>
      </c>
      <c r="G35" s="380">
        <f t="shared" si="5"/>
        <v>0</v>
      </c>
      <c r="H35" s="380">
        <f t="shared" si="5"/>
        <v>0</v>
      </c>
      <c r="I35" s="380">
        <f t="shared" si="5"/>
        <v>0</v>
      </c>
      <c r="J35" s="380">
        <f t="shared" si="5"/>
        <v>1294119.9699999997</v>
      </c>
    </row>
    <row r="36" spans="1:10">
      <c r="A36" s="367"/>
      <c r="B36" s="367"/>
      <c r="C36" s="367"/>
      <c r="D36" s="367"/>
      <c r="E36" s="367"/>
      <c r="F36" s="367"/>
      <c r="G36" s="367"/>
      <c r="H36" s="367"/>
      <c r="I36" s="367"/>
      <c r="J36" s="367"/>
    </row>
    <row r="37" spans="1:10">
      <c r="A37" s="388" t="s">
        <v>468</v>
      </c>
      <c r="B37" s="389"/>
      <c r="C37" s="389"/>
      <c r="D37" s="389"/>
      <c r="E37" s="389"/>
      <c r="F37" s="389"/>
      <c r="G37" s="389"/>
      <c r="H37" s="389"/>
      <c r="I37" s="389"/>
      <c r="J37" s="389"/>
    </row>
  </sheetData>
  <phoneticPr fontId="0" type="noConversion"/>
  <printOptions horizontalCentered="1"/>
  <pageMargins left="0.5" right="0.5" top="0.5" bottom="0.5" header="0.25" footer="0.25"/>
  <pageSetup scale="9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5" zoomScaleNormal="75" workbookViewId="0"/>
  </sheetViews>
  <sheetFormatPr defaultColWidth="9" defaultRowHeight="15.75"/>
  <cols>
    <col min="1" max="1" width="40.625" style="102" customWidth="1"/>
    <col min="2" max="2" width="8.5" style="102" customWidth="1"/>
    <col min="3" max="3" width="17.5" style="102" customWidth="1"/>
    <col min="4" max="4" width="1.625" style="102" customWidth="1"/>
    <col min="5" max="5" width="17.5" style="102" customWidth="1"/>
    <col min="6" max="6" width="1.5" style="102" customWidth="1"/>
    <col min="7" max="7" width="17.5" style="102" customWidth="1"/>
    <col min="8" max="8" width="1.625" style="102" customWidth="1"/>
    <col min="9" max="9" width="17.5" style="102" customWidth="1"/>
    <col min="10" max="16384" width="9" style="102"/>
  </cols>
  <sheetData>
    <row r="1" spans="1:9">
      <c r="A1" s="446" t="s">
        <v>389</v>
      </c>
      <c r="B1" s="446"/>
      <c r="C1" s="446"/>
      <c r="D1" s="446"/>
      <c r="E1" s="446"/>
      <c r="F1" s="446"/>
      <c r="G1" s="446"/>
      <c r="H1" s="446"/>
      <c r="I1" s="447" t="s">
        <v>106</v>
      </c>
    </row>
    <row r="2" spans="1:9">
      <c r="A2" s="448" t="s">
        <v>394</v>
      </c>
      <c r="B2" s="448"/>
      <c r="C2" s="446"/>
      <c r="D2" s="446"/>
      <c r="E2" s="464" t="s">
        <v>239</v>
      </c>
      <c r="F2" s="446"/>
      <c r="G2" s="449" t="str">
        <f>+'F108'!C2</f>
        <v>Coffeyville Community College</v>
      </c>
      <c r="H2" s="450"/>
      <c r="I2" s="449"/>
    </row>
    <row r="3" spans="1:9">
      <c r="A3" s="446"/>
      <c r="B3" s="446"/>
      <c r="C3" s="446"/>
      <c r="D3" s="446"/>
      <c r="E3" s="464" t="s">
        <v>107</v>
      </c>
      <c r="F3" s="446"/>
      <c r="G3" s="449" t="str">
        <f>+'F108'!C4</f>
        <v>Montgomery</v>
      </c>
      <c r="H3" s="450"/>
      <c r="I3" s="449"/>
    </row>
    <row r="4" spans="1:9">
      <c r="A4" s="446"/>
      <c r="B4" s="446"/>
      <c r="C4" s="451"/>
      <c r="D4" s="451"/>
      <c r="E4" s="451"/>
      <c r="F4" s="451"/>
      <c r="G4" s="452"/>
      <c r="H4" s="452"/>
      <c r="I4" s="451"/>
    </row>
    <row r="5" spans="1:9">
      <c r="A5" s="463" t="s">
        <v>242</v>
      </c>
      <c r="B5" s="451"/>
      <c r="C5" s="451"/>
      <c r="D5" s="451"/>
      <c r="E5" s="451"/>
      <c r="F5" s="451"/>
      <c r="G5" s="451"/>
      <c r="H5" s="451"/>
      <c r="I5" s="451"/>
    </row>
    <row r="6" spans="1:9">
      <c r="A6" s="451" t="s">
        <v>240</v>
      </c>
      <c r="B6" s="451"/>
      <c r="C6" s="451"/>
      <c r="D6" s="451"/>
      <c r="E6" s="451"/>
      <c r="F6" s="451"/>
      <c r="G6" s="451"/>
      <c r="H6" s="451"/>
      <c r="I6" s="451"/>
    </row>
    <row r="7" spans="1:9">
      <c r="A7" s="453" t="s">
        <v>241</v>
      </c>
      <c r="B7" s="453"/>
      <c r="C7" s="453"/>
      <c r="D7" s="453"/>
      <c r="E7" s="453"/>
      <c r="F7" s="453"/>
      <c r="G7" s="453"/>
      <c r="H7" s="453"/>
      <c r="I7" s="453"/>
    </row>
    <row r="8" spans="1:9">
      <c r="A8" s="455" t="s">
        <v>419</v>
      </c>
      <c r="B8" s="454"/>
      <c r="C8" s="455"/>
      <c r="D8" s="455"/>
      <c r="E8" s="455"/>
      <c r="F8" s="455"/>
      <c r="G8" s="455"/>
      <c r="H8" s="455"/>
      <c r="I8" s="455"/>
    </row>
    <row r="9" spans="1:9">
      <c r="A9" s="446"/>
      <c r="B9" s="446"/>
      <c r="C9" s="456"/>
      <c r="D9" s="456"/>
      <c r="E9" s="456" t="s">
        <v>401</v>
      </c>
      <c r="F9" s="456"/>
      <c r="G9" s="456" t="s">
        <v>243</v>
      </c>
      <c r="H9" s="456"/>
      <c r="I9" s="456"/>
    </row>
    <row r="10" spans="1:9">
      <c r="A10" s="446"/>
      <c r="B10" s="446"/>
      <c r="C10" s="456"/>
      <c r="D10" s="456"/>
      <c r="E10" s="456" t="s">
        <v>402</v>
      </c>
      <c r="F10" s="456"/>
      <c r="G10" s="456"/>
      <c r="H10" s="456"/>
      <c r="I10" s="456"/>
    </row>
    <row r="11" spans="1:9">
      <c r="A11" s="446"/>
      <c r="B11" s="446"/>
      <c r="C11" s="456" t="s">
        <v>10</v>
      </c>
      <c r="D11" s="456"/>
      <c r="E11" s="456" t="s">
        <v>244</v>
      </c>
      <c r="F11" s="456"/>
      <c r="G11" s="456" t="s">
        <v>244</v>
      </c>
      <c r="H11" s="456"/>
      <c r="I11" s="456"/>
    </row>
    <row r="12" spans="1:9">
      <c r="A12" s="446"/>
      <c r="B12" s="446"/>
      <c r="C12" s="456" t="s">
        <v>6</v>
      </c>
      <c r="D12" s="456"/>
      <c r="E12" s="456" t="s">
        <v>6</v>
      </c>
      <c r="F12" s="456"/>
      <c r="G12" s="456" t="s">
        <v>6</v>
      </c>
      <c r="H12" s="456"/>
      <c r="I12" s="456"/>
    </row>
    <row r="13" spans="1:9">
      <c r="A13" s="446"/>
      <c r="B13" s="446"/>
      <c r="C13" s="446"/>
      <c r="D13" s="446"/>
      <c r="E13" s="446"/>
      <c r="F13" s="446"/>
      <c r="G13" s="446"/>
      <c r="H13" s="446"/>
      <c r="I13" s="446"/>
    </row>
    <row r="14" spans="1:9">
      <c r="A14" s="446" t="s">
        <v>420</v>
      </c>
      <c r="B14" s="446"/>
      <c r="C14" s="457"/>
      <c r="D14" s="458"/>
      <c r="E14" s="457"/>
      <c r="F14" s="458"/>
      <c r="G14" s="457"/>
      <c r="H14" s="458"/>
      <c r="I14" s="577"/>
    </row>
    <row r="15" spans="1:9">
      <c r="A15" s="446"/>
      <c r="B15" s="446"/>
      <c r="C15" s="459"/>
      <c r="D15" s="459"/>
      <c r="E15" s="459"/>
      <c r="F15" s="459"/>
      <c r="G15" s="459"/>
      <c r="H15" s="459"/>
      <c r="I15" s="459"/>
    </row>
    <row r="16" spans="1:9">
      <c r="A16" s="446" t="s">
        <v>421</v>
      </c>
      <c r="B16" s="446"/>
      <c r="C16" s="457">
        <v>8374329</v>
      </c>
      <c r="D16" s="458"/>
      <c r="E16" s="457"/>
      <c r="F16" s="458"/>
      <c r="G16" s="457"/>
      <c r="H16" s="458"/>
      <c r="I16" s="577"/>
    </row>
    <row r="17" spans="1:9">
      <c r="A17" s="446"/>
      <c r="B17" s="446"/>
      <c r="C17" s="458"/>
      <c r="D17" s="458"/>
      <c r="E17" s="458"/>
      <c r="F17" s="458"/>
      <c r="G17" s="458"/>
      <c r="H17" s="458"/>
      <c r="I17" s="459"/>
    </row>
    <row r="18" spans="1:9">
      <c r="A18" s="446" t="s">
        <v>245</v>
      </c>
      <c r="B18" s="460">
        <f>+'F112-2'!B38</f>
        <v>0.06</v>
      </c>
      <c r="C18" s="461">
        <f>SUM(B18*C16)</f>
        <v>502459.74</v>
      </c>
      <c r="D18" s="446"/>
      <c r="E18" s="461">
        <f>SUM(B18*E16)</f>
        <v>0</v>
      </c>
      <c r="F18" s="446"/>
      <c r="G18" s="461">
        <f>SUM(B18*G16)</f>
        <v>0</v>
      </c>
      <c r="H18" s="446"/>
      <c r="I18" s="459"/>
    </row>
    <row r="19" spans="1:9">
      <c r="A19" s="446"/>
      <c r="B19" s="446"/>
      <c r="C19" s="458"/>
      <c r="D19" s="458"/>
      <c r="E19" s="458"/>
      <c r="F19" s="458"/>
      <c r="G19" s="458"/>
      <c r="H19" s="458"/>
      <c r="I19" s="459"/>
    </row>
    <row r="20" spans="1:9">
      <c r="A20" s="446" t="s">
        <v>422</v>
      </c>
      <c r="B20" s="446"/>
      <c r="C20" s="583">
        <v>7699696</v>
      </c>
      <c r="D20" s="458"/>
      <c r="E20" s="457"/>
      <c r="F20" s="458"/>
      <c r="G20" s="457"/>
      <c r="H20" s="458"/>
      <c r="I20" s="577"/>
    </row>
    <row r="21" spans="1:9">
      <c r="A21" s="446"/>
      <c r="B21" s="446"/>
      <c r="C21" s="458"/>
      <c r="D21" s="458"/>
      <c r="E21" s="458"/>
      <c r="F21" s="458"/>
      <c r="G21" s="458"/>
      <c r="H21" s="458"/>
      <c r="I21" s="459"/>
    </row>
    <row r="22" spans="1:9">
      <c r="A22" s="446" t="s">
        <v>246</v>
      </c>
      <c r="B22" s="446"/>
      <c r="C22" s="461">
        <f>SUM(C18+C20)</f>
        <v>8202155.7400000002</v>
      </c>
      <c r="D22" s="446"/>
      <c r="E22" s="461">
        <f>SUM(E18+E20)</f>
        <v>0</v>
      </c>
      <c r="F22" s="446"/>
      <c r="G22" s="461">
        <f>SUM(G18+G20)</f>
        <v>0</v>
      </c>
      <c r="H22" s="446"/>
      <c r="I22" s="459"/>
    </row>
    <row r="23" spans="1:9">
      <c r="A23" s="446"/>
      <c r="B23" s="446"/>
      <c r="C23" s="458"/>
      <c r="D23" s="446"/>
      <c r="E23" s="458"/>
      <c r="F23" s="446"/>
      <c r="G23" s="458"/>
      <c r="H23" s="446"/>
      <c r="I23" s="459"/>
    </row>
    <row r="24" spans="1:9">
      <c r="A24" s="446" t="s">
        <v>423</v>
      </c>
      <c r="B24" s="446"/>
      <c r="C24" s="458"/>
      <c r="D24" s="446"/>
      <c r="E24" s="458"/>
      <c r="F24" s="446"/>
      <c r="G24" s="458"/>
      <c r="H24" s="446"/>
      <c r="I24" s="459"/>
    </row>
    <row r="25" spans="1:9">
      <c r="A25" s="446" t="s">
        <v>424</v>
      </c>
      <c r="B25" s="446"/>
      <c r="C25" s="461">
        <f>SUM(C16-C22)</f>
        <v>172173.25999999978</v>
      </c>
      <c r="D25" s="446"/>
      <c r="E25" s="461">
        <f>SUM(E16-E22)</f>
        <v>0</v>
      </c>
      <c r="F25" s="446"/>
      <c r="G25" s="461">
        <f>SUM(G16-G22)</f>
        <v>0</v>
      </c>
      <c r="H25" s="446"/>
      <c r="I25" s="459"/>
    </row>
    <row r="26" spans="1:9">
      <c r="A26" s="446"/>
      <c r="B26" s="446"/>
      <c r="C26" s="458"/>
      <c r="D26" s="446"/>
      <c r="E26" s="458"/>
      <c r="F26" s="446"/>
      <c r="G26" s="458"/>
      <c r="H26" s="446"/>
      <c r="I26" s="459"/>
    </row>
    <row r="27" spans="1:9">
      <c r="A27" s="446" t="s">
        <v>247</v>
      </c>
      <c r="B27" s="446"/>
      <c r="C27" s="458"/>
      <c r="D27" s="446"/>
      <c r="E27" s="458"/>
      <c r="F27" s="446"/>
      <c r="G27" s="458"/>
      <c r="H27" s="446"/>
      <c r="I27" s="459"/>
    </row>
    <row r="28" spans="1:9">
      <c r="A28" s="446" t="s">
        <v>248</v>
      </c>
      <c r="B28" s="446"/>
      <c r="C28" s="458"/>
      <c r="D28" s="446"/>
      <c r="E28" s="458"/>
      <c r="F28" s="446"/>
      <c r="G28" s="458"/>
      <c r="H28" s="446"/>
      <c r="I28" s="459"/>
    </row>
    <row r="29" spans="1:9">
      <c r="A29" s="446" t="s">
        <v>425</v>
      </c>
      <c r="B29" s="446"/>
      <c r="C29" s="461">
        <f>SUM(C18*0.75)</f>
        <v>376844.80499999999</v>
      </c>
      <c r="D29" s="446"/>
      <c r="E29" s="461">
        <f>SUM(E18*0.75)</f>
        <v>0</v>
      </c>
      <c r="F29" s="446"/>
      <c r="G29" s="461">
        <f>SUM(G18*0.75)</f>
        <v>0</v>
      </c>
      <c r="H29" s="446"/>
      <c r="I29" s="459"/>
    </row>
    <row r="30" spans="1:9">
      <c r="A30" s="446"/>
      <c r="B30" s="446"/>
      <c r="C30" s="459"/>
      <c r="D30" s="446"/>
      <c r="E30" s="459"/>
      <c r="F30" s="446"/>
      <c r="G30" s="459"/>
      <c r="H30" s="446"/>
      <c r="I30" s="459"/>
    </row>
    <row r="31" spans="1:9">
      <c r="A31" s="446" t="s">
        <v>249</v>
      </c>
      <c r="B31" s="446"/>
      <c r="C31" s="446"/>
      <c r="D31" s="446"/>
      <c r="E31" s="446"/>
      <c r="F31" s="446"/>
      <c r="G31" s="446"/>
      <c r="H31" s="446"/>
      <c r="I31" s="465"/>
    </row>
    <row r="32" spans="1:9">
      <c r="A32" s="446" t="s">
        <v>250</v>
      </c>
      <c r="B32" s="446"/>
      <c r="C32" s="461">
        <f>SUM(C29*0.6666)</f>
        <v>251204.74701299999</v>
      </c>
      <c r="D32" s="446"/>
      <c r="E32" s="461">
        <f>SUM(E29*0.6666)</f>
        <v>0</v>
      </c>
      <c r="F32" s="446"/>
      <c r="G32" s="461">
        <f>SUM(G29*0.6666)</f>
        <v>0</v>
      </c>
      <c r="H32" s="446"/>
      <c r="I32" s="459"/>
    </row>
    <row r="33" spans="1:9">
      <c r="A33" s="446"/>
      <c r="B33" s="446"/>
      <c r="C33" s="459"/>
      <c r="D33" s="446"/>
      <c r="E33" s="459"/>
      <c r="F33" s="446"/>
      <c r="G33" s="459"/>
      <c r="H33" s="446"/>
      <c r="I33" s="459"/>
    </row>
    <row r="34" spans="1:9">
      <c r="A34" s="446" t="s">
        <v>251</v>
      </c>
      <c r="B34" s="446"/>
      <c r="C34" s="446"/>
      <c r="D34" s="446"/>
      <c r="E34" s="446"/>
      <c r="F34" s="446"/>
      <c r="G34" s="446"/>
      <c r="H34" s="446"/>
      <c r="I34" s="446"/>
    </row>
    <row r="35" spans="1:9">
      <c r="A35" s="446"/>
      <c r="B35" s="446"/>
      <c r="C35" s="446"/>
      <c r="D35" s="446"/>
      <c r="E35" s="446"/>
      <c r="F35" s="446"/>
      <c r="G35" s="446"/>
      <c r="H35" s="446"/>
      <c r="I35" s="446"/>
    </row>
    <row r="36" spans="1:9">
      <c r="A36" s="462" t="s">
        <v>352</v>
      </c>
      <c r="B36" s="462"/>
      <c r="C36" s="446"/>
      <c r="D36" s="446"/>
      <c r="E36" s="446"/>
      <c r="F36" s="446"/>
      <c r="G36" s="446"/>
      <c r="H36" s="446"/>
      <c r="I36" s="446"/>
    </row>
    <row r="37" spans="1:9">
      <c r="A37" s="446"/>
      <c r="B37" s="446"/>
      <c r="C37" s="446"/>
      <c r="D37" s="446"/>
      <c r="E37" s="446"/>
      <c r="F37" s="446"/>
      <c r="G37" s="446"/>
      <c r="H37" s="446"/>
      <c r="I37" s="446"/>
    </row>
  </sheetData>
  <phoneticPr fontId="0" type="noConversion"/>
  <printOptions horizontalCentered="1"/>
  <pageMargins left="0.5" right="0.5" top="0.5" bottom="0.5" header="0.25" footer="0.25"/>
  <pageSetup scale="9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="90" zoomScaleNormal="90" workbookViewId="0"/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392</v>
      </c>
    </row>
    <row r="3" spans="1:5">
      <c r="A3" s="390" t="s">
        <v>2</v>
      </c>
      <c r="B3" s="390"/>
      <c r="C3" s="390"/>
      <c r="D3" s="390"/>
      <c r="E3" s="3" t="str">
        <f>+'Gen-1'!$E$2</f>
        <v>2012-2013</v>
      </c>
    </row>
    <row r="4" spans="1:5">
      <c r="A4" s="506"/>
      <c r="B4" s="390"/>
      <c r="C4" s="496"/>
      <c r="D4" s="496"/>
      <c r="E4" s="496"/>
    </row>
    <row r="5" spans="1: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401" t="s">
        <v>356</v>
      </c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186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5" t="s">
        <v>75</v>
      </c>
      <c r="B8" s="396">
        <v>3</v>
      </c>
      <c r="C8" s="397">
        <v>1057693.6399999999</v>
      </c>
      <c r="D8" s="398">
        <f>+'Cap Out-2'!C22</f>
        <v>1238645.47</v>
      </c>
      <c r="E8" s="398">
        <f>+'Cap Out-2'!D22</f>
        <v>1486008.8299999998</v>
      </c>
    </row>
    <row r="9" spans="1:5">
      <c r="A9" s="399"/>
      <c r="B9" s="392"/>
      <c r="C9" s="400"/>
      <c r="D9" s="400"/>
      <c r="E9" s="400"/>
    </row>
    <row r="10" spans="1:5">
      <c r="A10" s="401" t="s">
        <v>20</v>
      </c>
      <c r="B10" s="393"/>
      <c r="C10" s="402"/>
      <c r="D10" s="402"/>
      <c r="E10" s="402"/>
    </row>
    <row r="11" spans="1:5">
      <c r="A11" s="7" t="s">
        <v>23</v>
      </c>
      <c r="B11" s="4"/>
      <c r="C11" s="4"/>
      <c r="D11" s="4"/>
      <c r="E11" s="4"/>
    </row>
    <row r="12" spans="1:5">
      <c r="A12" s="7" t="s">
        <v>24</v>
      </c>
      <c r="B12" s="10">
        <v>10</v>
      </c>
      <c r="C12" s="54"/>
      <c r="D12" s="54"/>
      <c r="E12" s="54"/>
    </row>
    <row r="13" spans="1:5">
      <c r="A13" s="7" t="s">
        <v>25</v>
      </c>
      <c r="B13" s="12">
        <v>11</v>
      </c>
      <c r="C13" s="55"/>
      <c r="D13" s="55"/>
      <c r="E13" s="55"/>
    </row>
    <row r="14" spans="1:5">
      <c r="A14" s="9" t="s">
        <v>26</v>
      </c>
      <c r="B14" s="12">
        <v>19</v>
      </c>
      <c r="C14" s="12">
        <f>SUM(C12:C13)</f>
        <v>0</v>
      </c>
      <c r="D14" s="12">
        <f>SUM(D12:D13)</f>
        <v>0</v>
      </c>
      <c r="E14" s="12">
        <f>SUM(E12:E13)</f>
        <v>0</v>
      </c>
    </row>
    <row r="15" spans="1:5">
      <c r="A15" s="401" t="s">
        <v>27</v>
      </c>
      <c r="B15" s="393"/>
      <c r="C15" s="403"/>
      <c r="D15" s="402"/>
      <c r="E15" s="402"/>
    </row>
    <row r="16" spans="1:5">
      <c r="A16" s="401" t="s">
        <v>28</v>
      </c>
      <c r="B16" s="394">
        <v>21</v>
      </c>
      <c r="C16" s="404"/>
      <c r="D16" s="404"/>
      <c r="E16" s="405">
        <f>+'F263'!N23</f>
        <v>0</v>
      </c>
    </row>
    <row r="17" spans="1:18">
      <c r="A17" s="401" t="s">
        <v>31</v>
      </c>
      <c r="B17" s="394">
        <v>24</v>
      </c>
      <c r="C17" s="404">
        <v>135220</v>
      </c>
      <c r="D17" s="404">
        <v>132879</v>
      </c>
      <c r="E17" s="405">
        <v>132878</v>
      </c>
    </row>
    <row r="18" spans="1:18">
      <c r="A18" s="401" t="s">
        <v>378</v>
      </c>
      <c r="B18" s="394">
        <v>25</v>
      </c>
      <c r="C18" s="404"/>
      <c r="D18" s="404"/>
      <c r="E18" s="404"/>
    </row>
    <row r="19" spans="1:18">
      <c r="A19" s="406" t="s">
        <v>32</v>
      </c>
      <c r="B19" s="394">
        <v>29</v>
      </c>
      <c r="C19" s="405">
        <f>SUM(C16:C18)</f>
        <v>135220</v>
      </c>
      <c r="D19" s="405">
        <f>SUM(D16:D18)</f>
        <v>132879</v>
      </c>
      <c r="E19" s="405">
        <f>SUM(E16:E18)</f>
        <v>132878</v>
      </c>
    </row>
    <row r="20" spans="1:18">
      <c r="A20" s="399" t="s">
        <v>33</v>
      </c>
      <c r="B20" s="392"/>
      <c r="C20" s="407"/>
      <c r="D20" s="400"/>
      <c r="E20" s="400"/>
    </row>
    <row r="21" spans="1:18">
      <c r="A21" s="401" t="s">
        <v>34</v>
      </c>
      <c r="B21" s="394">
        <v>30</v>
      </c>
      <c r="C21" s="408">
        <v>6729.26</v>
      </c>
      <c r="D21" s="404">
        <v>5939.99</v>
      </c>
      <c r="E21" s="405">
        <f>+'F112-2'!C22</f>
        <v>9940.1199999999953</v>
      </c>
    </row>
    <row r="22" spans="1:18">
      <c r="A22" s="401" t="s">
        <v>35</v>
      </c>
      <c r="B22" s="396">
        <v>31</v>
      </c>
      <c r="C22" s="397">
        <v>440389.83</v>
      </c>
      <c r="D22" s="398">
        <f>+'F112-2'!C17</f>
        <v>439221.96</v>
      </c>
      <c r="E22" s="508" t="s">
        <v>112</v>
      </c>
    </row>
    <row r="23" spans="1:18">
      <c r="A23" s="401" t="s">
        <v>36</v>
      </c>
      <c r="B23" s="396">
        <v>32</v>
      </c>
      <c r="C23" s="397">
        <f>29214.75+619.92</f>
        <v>29834.67</v>
      </c>
      <c r="D23" s="397">
        <v>29226.73</v>
      </c>
      <c r="E23" s="398">
        <f>+'F263'!H23</f>
        <v>31307.898715353236</v>
      </c>
    </row>
    <row r="24" spans="1:18">
      <c r="A24" s="401" t="s">
        <v>37</v>
      </c>
      <c r="B24" s="396">
        <v>33</v>
      </c>
      <c r="C24" s="409">
        <v>426.22</v>
      </c>
      <c r="D24" s="397">
        <v>433.23</v>
      </c>
      <c r="E24" s="398">
        <f>+'F263'!J23</f>
        <v>458.82265358707326</v>
      </c>
    </row>
    <row r="25" spans="1:18">
      <c r="A25" s="401" t="s">
        <v>38</v>
      </c>
      <c r="B25" s="396">
        <v>34</v>
      </c>
      <c r="C25" s="397">
        <v>10571.13</v>
      </c>
      <c r="D25" s="397">
        <v>8789.99</v>
      </c>
      <c r="E25" s="398">
        <f>+'F112-2'!C29</f>
        <v>14333.526503999998</v>
      </c>
    </row>
    <row r="26" spans="1:18">
      <c r="A26" s="401" t="s">
        <v>39</v>
      </c>
      <c r="B26" s="396">
        <v>35</v>
      </c>
      <c r="C26" s="397">
        <v>1980.13</v>
      </c>
      <c r="D26" s="397">
        <v>1455.44</v>
      </c>
      <c r="E26" s="398">
        <f>+'F263'!L23</f>
        <v>1079.5827143225254</v>
      </c>
    </row>
    <row r="27" spans="1:18">
      <c r="A27" s="401" t="s">
        <v>40</v>
      </c>
      <c r="B27" s="396">
        <v>36</v>
      </c>
      <c r="C27" s="397"/>
      <c r="D27" s="397"/>
      <c r="E27" s="397"/>
    </row>
    <row r="28" spans="1:18">
      <c r="A28" s="406" t="s">
        <v>41</v>
      </c>
      <c r="B28" s="396">
        <v>39</v>
      </c>
      <c r="C28" s="398">
        <f>SUM(C21:C27)</f>
        <v>489931.24</v>
      </c>
      <c r="D28" s="398">
        <f>SUM(D21:D27)</f>
        <v>485067.33999999997</v>
      </c>
      <c r="E28" s="398">
        <f>SUM(E21:E27)</f>
        <v>57119.950587262829</v>
      </c>
    </row>
    <row r="29" spans="1:18">
      <c r="A29" s="399" t="s">
        <v>42</v>
      </c>
      <c r="B29" s="392"/>
      <c r="C29" s="407"/>
      <c r="D29" s="400"/>
      <c r="E29" s="400"/>
    </row>
    <row r="30" spans="1:18">
      <c r="A30" s="401" t="s">
        <v>43</v>
      </c>
      <c r="B30" s="394">
        <v>40</v>
      </c>
      <c r="C30" s="408"/>
      <c r="D30" s="404"/>
      <c r="E30" s="404"/>
    </row>
    <row r="31" spans="1:18">
      <c r="A31" s="401" t="s">
        <v>44</v>
      </c>
      <c r="B31" s="396">
        <v>41</v>
      </c>
      <c r="C31" s="397"/>
      <c r="D31" s="397"/>
      <c r="E31" s="397"/>
    </row>
    <row r="32" spans="1:18">
      <c r="A32" s="401" t="s">
        <v>45</v>
      </c>
      <c r="B32" s="396">
        <v>42</v>
      </c>
      <c r="C32" s="397">
        <v>9865</v>
      </c>
      <c r="D32" s="397">
        <v>39568.720000000001</v>
      </c>
      <c r="E32" s="570"/>
      <c r="F32" s="567"/>
      <c r="G32" s="567"/>
      <c r="H32" s="567"/>
      <c r="I32" s="567"/>
      <c r="J32" s="568"/>
      <c r="K32" s="568"/>
      <c r="L32" s="568"/>
      <c r="M32" s="568"/>
      <c r="N32" s="568"/>
      <c r="O32" s="568"/>
      <c r="P32" s="568"/>
      <c r="Q32" s="568"/>
      <c r="R32" s="568"/>
    </row>
    <row r="33" spans="1:18">
      <c r="A33" s="401" t="s">
        <v>46</v>
      </c>
      <c r="B33" s="396">
        <v>43</v>
      </c>
      <c r="C33" s="397"/>
      <c r="D33" s="397"/>
      <c r="E33" s="508" t="s">
        <v>112</v>
      </c>
      <c r="F33" s="567"/>
      <c r="G33" s="567"/>
      <c r="H33" s="567"/>
      <c r="I33" s="567"/>
      <c r="J33" s="568"/>
      <c r="K33" s="568"/>
      <c r="L33" s="568"/>
      <c r="M33" s="568"/>
      <c r="N33" s="568"/>
      <c r="O33" s="568"/>
      <c r="P33" s="568"/>
      <c r="Q33" s="568"/>
      <c r="R33" s="568"/>
    </row>
    <row r="34" spans="1:18">
      <c r="A34" s="401" t="s">
        <v>380</v>
      </c>
      <c r="B34" s="396">
        <v>44</v>
      </c>
      <c r="C34" s="397"/>
      <c r="D34" s="397"/>
      <c r="E34" s="569"/>
    </row>
    <row r="35" spans="1:18">
      <c r="A35" s="406" t="s">
        <v>47</v>
      </c>
      <c r="B35" s="396">
        <v>49</v>
      </c>
      <c r="C35" s="398">
        <f>SUM(C30:C34)</f>
        <v>9865</v>
      </c>
      <c r="D35" s="398">
        <f>SUM(D30:D34)</f>
        <v>39568.720000000001</v>
      </c>
      <c r="E35" s="398">
        <f>SUM(E30:E34)</f>
        <v>0</v>
      </c>
    </row>
    <row r="36" spans="1:18">
      <c r="A36" s="410" t="s">
        <v>48</v>
      </c>
      <c r="B36" s="392"/>
      <c r="C36" s="400"/>
      <c r="D36" s="400"/>
      <c r="E36" s="400"/>
    </row>
    <row r="37" spans="1:18">
      <c r="A37" s="406" t="s">
        <v>381</v>
      </c>
      <c r="B37" s="394">
        <v>60</v>
      </c>
      <c r="C37" s="405">
        <f>SUM(C14+C35+C28+C19)</f>
        <v>635016.24</v>
      </c>
      <c r="D37" s="405">
        <f>SUM(D14+D35+D28+D19)</f>
        <v>657515.05999999994</v>
      </c>
      <c r="E37" s="405">
        <f>SUM(E14+E35+E28+E19)</f>
        <v>189997.95058726284</v>
      </c>
    </row>
    <row r="38" spans="1:18">
      <c r="A38" s="399"/>
      <c r="B38" s="392"/>
      <c r="C38" s="400"/>
      <c r="D38" s="400"/>
      <c r="E38" s="400"/>
    </row>
    <row r="39" spans="1:18">
      <c r="A39" s="406" t="s">
        <v>49</v>
      </c>
      <c r="B39" s="394">
        <v>62</v>
      </c>
      <c r="C39" s="405">
        <f>SUM(C8+C37)</f>
        <v>1692709.88</v>
      </c>
      <c r="D39" s="405">
        <f>SUM(D8+D37)</f>
        <v>1896160.5299999998</v>
      </c>
      <c r="E39" s="405">
        <f>SUM(E8+E37)</f>
        <v>1676006.7805872627</v>
      </c>
    </row>
    <row r="56" spans="1:5">
      <c r="A56" s="254" t="s">
        <v>469</v>
      </c>
      <c r="B56" s="255"/>
      <c r="C56" s="256"/>
      <c r="D56" s="255"/>
      <c r="E56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="90" zoomScaleNormal="90" workbookViewId="0"/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15">
      <c r="A1" s="390"/>
      <c r="B1" s="390"/>
      <c r="C1" s="390"/>
      <c r="D1" s="390"/>
      <c r="E1" s="391" t="s">
        <v>1</v>
      </c>
    </row>
    <row r="2" spans="1:15">
      <c r="A2" s="390"/>
      <c r="B2" s="390"/>
      <c r="C2" s="390"/>
      <c r="D2" s="390"/>
      <c r="E2" s="391" t="s">
        <v>392</v>
      </c>
    </row>
    <row r="3" spans="1:15">
      <c r="A3" s="390" t="s">
        <v>2</v>
      </c>
      <c r="B3" s="390"/>
      <c r="C3" s="390"/>
      <c r="D3" s="390"/>
      <c r="E3" s="3" t="str">
        <f>+'Gen-1'!$E$2</f>
        <v>2012-2013</v>
      </c>
    </row>
    <row r="4" spans="1:15">
      <c r="A4" s="390"/>
      <c r="B4" s="390"/>
      <c r="C4" s="496"/>
      <c r="D4" s="496"/>
      <c r="E4" s="496"/>
    </row>
    <row r="5" spans="1:1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15">
      <c r="A6" s="401" t="s">
        <v>356</v>
      </c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15">
      <c r="A7" s="507" t="s">
        <v>186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15">
      <c r="A8" s="406" t="s">
        <v>337</v>
      </c>
      <c r="B8" s="394">
        <v>62</v>
      </c>
      <c r="C8" s="398">
        <f>+'Cap Out-1'!C39</f>
        <v>1692709.88</v>
      </c>
      <c r="D8" s="398">
        <f>+'Cap Out-1'!D39</f>
        <v>1896160.5299999998</v>
      </c>
      <c r="E8" s="423">
        <f>+'Cap Out-1'!E39</f>
        <v>1676006.7805872627</v>
      </c>
    </row>
    <row r="9" spans="1:15">
      <c r="A9" s="413"/>
      <c r="B9" s="393"/>
      <c r="C9" s="402"/>
      <c r="D9" s="402"/>
      <c r="E9" s="414"/>
    </row>
    <row r="10" spans="1:15">
      <c r="A10" s="401" t="s">
        <v>52</v>
      </c>
      <c r="B10" s="401"/>
      <c r="C10" s="402"/>
      <c r="D10" s="572"/>
      <c r="E10" s="414"/>
    </row>
    <row r="11" spans="1:15">
      <c r="A11" s="401" t="s">
        <v>187</v>
      </c>
      <c r="B11" s="394">
        <v>71</v>
      </c>
      <c r="C11" s="404">
        <v>419064.41</v>
      </c>
      <c r="D11" s="404">
        <v>374961.7</v>
      </c>
      <c r="E11" s="590">
        <v>1475000</v>
      </c>
      <c r="F11" s="571" t="s">
        <v>382</v>
      </c>
      <c r="G11" s="536"/>
      <c r="H11" s="536"/>
      <c r="I11" s="536"/>
      <c r="J11" s="535"/>
      <c r="K11" s="535"/>
      <c r="L11" s="535"/>
      <c r="M11" s="535"/>
      <c r="N11" s="535"/>
      <c r="O11" s="535"/>
    </row>
    <row r="12" spans="1:15">
      <c r="A12" s="401" t="s">
        <v>188</v>
      </c>
      <c r="B12" s="396">
        <v>72</v>
      </c>
      <c r="C12" s="397">
        <v>25803</v>
      </c>
      <c r="D12" s="397">
        <v>35190</v>
      </c>
      <c r="E12" s="416"/>
    </row>
    <row r="13" spans="1:15">
      <c r="A13" s="401" t="s">
        <v>189</v>
      </c>
      <c r="B13" s="396">
        <v>73</v>
      </c>
      <c r="C13" s="397">
        <v>9197</v>
      </c>
      <c r="D13" s="397"/>
      <c r="E13" s="416"/>
    </row>
    <row r="14" spans="1:15">
      <c r="A14" s="401" t="s">
        <v>190</v>
      </c>
      <c r="B14" s="396">
        <v>74</v>
      </c>
      <c r="C14" s="397"/>
      <c r="D14" s="397"/>
      <c r="E14" s="416"/>
    </row>
    <row r="15" spans="1:15">
      <c r="A15" s="401" t="s">
        <v>191</v>
      </c>
      <c r="B15" s="396">
        <v>75</v>
      </c>
      <c r="C15" s="397"/>
      <c r="D15" s="397"/>
      <c r="E15" s="416"/>
    </row>
    <row r="16" spans="1:15">
      <c r="A16" s="406" t="s">
        <v>181</v>
      </c>
      <c r="B16" s="394">
        <v>79</v>
      </c>
      <c r="C16" s="405">
        <f>SUM(C11:C15)</f>
        <v>454064.41</v>
      </c>
      <c r="D16" s="405">
        <f>SUM(D11:D15)</f>
        <v>410151.7</v>
      </c>
      <c r="E16" s="412">
        <f>SUM(E11:E15)</f>
        <v>1475000</v>
      </c>
    </row>
    <row r="17" spans="1:5">
      <c r="A17" s="417"/>
      <c r="B17" s="392"/>
      <c r="C17" s="400"/>
      <c r="D17" s="400"/>
      <c r="E17" s="418"/>
    </row>
    <row r="18" spans="1:5">
      <c r="A18" s="419" t="s">
        <v>183</v>
      </c>
      <c r="B18" s="394">
        <v>89</v>
      </c>
      <c r="C18" s="404"/>
      <c r="D18" s="404"/>
      <c r="E18" s="415"/>
    </row>
    <row r="19" spans="1:5">
      <c r="A19" s="399"/>
      <c r="B19" s="392"/>
      <c r="C19" s="400"/>
      <c r="D19" s="400"/>
      <c r="E19" s="418"/>
    </row>
    <row r="20" spans="1:5">
      <c r="A20" s="406" t="s">
        <v>192</v>
      </c>
      <c r="B20" s="394">
        <v>90</v>
      </c>
      <c r="C20" s="405">
        <f>SUM(C16+C18)</f>
        <v>454064.41</v>
      </c>
      <c r="D20" s="405">
        <f>SUM(D16+D18)</f>
        <v>410151.7</v>
      </c>
      <c r="E20" s="412">
        <f>SUM(E16+E18)</f>
        <v>1475000</v>
      </c>
    </row>
    <row r="21" spans="1:5">
      <c r="A21" s="399"/>
      <c r="B21" s="392"/>
      <c r="C21" s="400"/>
      <c r="D21" s="400"/>
      <c r="E21" s="420"/>
    </row>
    <row r="22" spans="1:5">
      <c r="A22" s="406" t="s">
        <v>193</v>
      </c>
      <c r="B22" s="394">
        <v>93</v>
      </c>
      <c r="C22" s="405">
        <f>SUM(C8-C20)</f>
        <v>1238645.47</v>
      </c>
      <c r="D22" s="405">
        <f>SUM(D8-D20)</f>
        <v>1486008.8299999998</v>
      </c>
      <c r="E22" s="508" t="s">
        <v>112</v>
      </c>
    </row>
    <row r="23" spans="1:5">
      <c r="A23" s="401" t="s">
        <v>151</v>
      </c>
      <c r="B23" s="393"/>
      <c r="C23" s="407"/>
      <c r="D23" s="407"/>
      <c r="E23" s="414"/>
    </row>
    <row r="24" spans="1:5">
      <c r="A24" s="421" t="s">
        <v>152</v>
      </c>
      <c r="B24" s="394">
        <v>94</v>
      </c>
      <c r="C24" s="407"/>
      <c r="D24" s="407"/>
      <c r="E24" s="412">
        <f>+'Cap Out-1'!E8</f>
        <v>1486008.8299999998</v>
      </c>
    </row>
    <row r="25" spans="1:5">
      <c r="A25" s="422" t="s">
        <v>69</v>
      </c>
      <c r="B25" s="396">
        <v>95</v>
      </c>
      <c r="C25" s="407"/>
      <c r="D25" s="407"/>
      <c r="E25" s="423">
        <f>+'Cap Out-1'!E21</f>
        <v>9940.1199999999953</v>
      </c>
    </row>
    <row r="26" spans="1:5">
      <c r="A26" s="422" t="s">
        <v>153</v>
      </c>
      <c r="B26" s="396">
        <v>96</v>
      </c>
      <c r="C26" s="407"/>
      <c r="D26" s="407"/>
      <c r="E26" s="423">
        <f>+'Cap Out-1'!E37-'Cap Out-1'!E21</f>
        <v>180057.83058726284</v>
      </c>
    </row>
    <row r="27" spans="1:5">
      <c r="A27" s="422" t="s">
        <v>194</v>
      </c>
      <c r="B27" s="396">
        <v>97</v>
      </c>
      <c r="C27" s="407"/>
      <c r="D27" s="407"/>
      <c r="E27" s="416">
        <f>E26*0.5</f>
        <v>90028.91529363142</v>
      </c>
    </row>
    <row r="28" spans="1:5">
      <c r="A28" s="399"/>
      <c r="B28" s="392"/>
      <c r="C28" s="407"/>
      <c r="D28" s="407"/>
      <c r="E28" s="418"/>
    </row>
    <row r="29" spans="1:5">
      <c r="A29" s="406" t="s">
        <v>195</v>
      </c>
      <c r="B29" s="394">
        <v>98</v>
      </c>
      <c r="C29" s="407"/>
      <c r="D29" s="407"/>
      <c r="E29" s="412">
        <f>SUM(E24:E27)</f>
        <v>1766035.6958808939</v>
      </c>
    </row>
    <row r="30" spans="1:5">
      <c r="A30" s="410"/>
      <c r="B30" s="392"/>
      <c r="C30" s="407"/>
      <c r="D30" s="407"/>
      <c r="E30" s="418"/>
    </row>
    <row r="31" spans="1:5">
      <c r="A31" s="406" t="s">
        <v>71</v>
      </c>
      <c r="B31" s="394">
        <v>99</v>
      </c>
      <c r="C31" s="407"/>
      <c r="D31" s="407"/>
      <c r="E31" s="412">
        <f>E20</f>
        <v>1475000</v>
      </c>
    </row>
    <row r="32" spans="1:5">
      <c r="A32" s="422" t="s">
        <v>72</v>
      </c>
      <c r="B32" s="396">
        <v>100</v>
      </c>
      <c r="C32" s="407"/>
      <c r="D32" s="407"/>
      <c r="E32" s="416">
        <f>E31*0.5</f>
        <v>737500</v>
      </c>
    </row>
    <row r="33" spans="1:5">
      <c r="A33" s="422" t="s">
        <v>73</v>
      </c>
      <c r="B33" s="396">
        <v>101</v>
      </c>
      <c r="C33" s="407"/>
      <c r="D33" s="407"/>
      <c r="E33" s="423">
        <f>E31+E32</f>
        <v>2212500</v>
      </c>
    </row>
    <row r="34" spans="1:5">
      <c r="A34" s="422" t="s">
        <v>155</v>
      </c>
      <c r="B34" s="396">
        <v>102</v>
      </c>
      <c r="C34" s="70"/>
      <c r="D34" s="70"/>
      <c r="E34" s="66">
        <f>+E33-E29</f>
        <v>446464.30411910615</v>
      </c>
    </row>
    <row r="35" spans="1:5">
      <c r="A35" s="422" t="s">
        <v>156</v>
      </c>
      <c r="B35" s="396">
        <v>103</v>
      </c>
      <c r="C35" s="71">
        <f>+'F112-2'!B38</f>
        <v>0.06</v>
      </c>
      <c r="D35" s="61"/>
      <c r="E35" s="65">
        <f>+E36-E34</f>
        <v>28497.721539517457</v>
      </c>
    </row>
    <row r="36" spans="1:5">
      <c r="A36" s="422" t="s">
        <v>157</v>
      </c>
      <c r="B36" s="396">
        <v>104</v>
      </c>
      <c r="C36" s="61"/>
      <c r="D36" s="61"/>
      <c r="E36" s="65">
        <f>+E34/(1-C35)</f>
        <v>474962.02565862361</v>
      </c>
    </row>
    <row r="37" spans="1:5">
      <c r="A37" s="424" t="s">
        <v>76</v>
      </c>
      <c r="B37" s="424"/>
      <c r="C37" s="424"/>
      <c r="D37" s="424"/>
      <c r="E37" s="424"/>
    </row>
    <row r="38" spans="1:5">
      <c r="A38" s="424"/>
      <c r="B38" s="424"/>
      <c r="C38" s="424"/>
      <c r="D38" s="424"/>
      <c r="E38" s="424"/>
    </row>
    <row r="39" spans="1:5">
      <c r="A39" s="424"/>
      <c r="B39" s="424"/>
      <c r="C39" s="424"/>
      <c r="D39" s="424"/>
      <c r="E39" s="424"/>
    </row>
    <row r="40" spans="1:5">
      <c r="A40" s="424"/>
      <c r="B40" s="424"/>
      <c r="C40" s="424"/>
      <c r="D40" s="424"/>
      <c r="E40" s="424"/>
    </row>
    <row r="41" spans="1:5">
      <c r="A41" s="424"/>
      <c r="B41" s="424"/>
      <c r="C41" s="424"/>
      <c r="D41" s="424"/>
      <c r="E41" s="424"/>
    </row>
    <row r="42" spans="1:5">
      <c r="A42" s="424"/>
      <c r="B42" s="424"/>
      <c r="C42" s="424"/>
      <c r="D42" s="424"/>
      <c r="E42" s="424"/>
    </row>
    <row r="43" spans="1:5">
      <c r="A43" s="424"/>
      <c r="B43" s="424"/>
      <c r="C43" s="424"/>
      <c r="D43" s="424"/>
      <c r="E43" s="424"/>
    </row>
    <row r="44" spans="1:5">
      <c r="A44" s="424"/>
      <c r="B44" s="424"/>
      <c r="C44" s="424"/>
      <c r="D44" s="424"/>
      <c r="E44" s="424"/>
    </row>
    <row r="45" spans="1:5">
      <c r="A45" s="424"/>
      <c r="B45" s="424"/>
      <c r="C45" s="424"/>
      <c r="D45" s="424"/>
      <c r="E45" s="424"/>
    </row>
    <row r="46" spans="1:5">
      <c r="A46" s="424"/>
      <c r="B46" s="424"/>
      <c r="C46" s="424"/>
      <c r="D46" s="424"/>
      <c r="E46" s="424"/>
    </row>
    <row r="47" spans="1:5">
      <c r="A47" s="424"/>
      <c r="B47" s="424"/>
      <c r="C47" s="424"/>
      <c r="D47" s="424"/>
      <c r="E47" s="424"/>
    </row>
    <row r="48" spans="1:5">
      <c r="A48" s="424"/>
      <c r="B48" s="424"/>
      <c r="C48" s="424"/>
      <c r="D48" s="424"/>
      <c r="E48" s="424"/>
    </row>
    <row r="49" spans="1:5">
      <c r="A49" s="424"/>
      <c r="B49" s="424"/>
      <c r="C49" s="424"/>
      <c r="D49" s="424"/>
      <c r="E49" s="424"/>
    </row>
    <row r="50" spans="1:5">
      <c r="A50" s="424"/>
      <c r="B50" s="424"/>
      <c r="C50" s="424"/>
      <c r="D50" s="424"/>
      <c r="E50" s="424"/>
    </row>
    <row r="51" spans="1:5">
      <c r="A51" s="424"/>
      <c r="B51" s="424"/>
      <c r="C51" s="424"/>
      <c r="D51" s="424"/>
      <c r="E51" s="424"/>
    </row>
    <row r="52" spans="1:5">
      <c r="A52" s="424"/>
      <c r="B52" s="424"/>
      <c r="C52" s="424"/>
      <c r="D52" s="424"/>
      <c r="E52" s="424"/>
    </row>
    <row r="53" spans="1:5">
      <c r="A53" s="424"/>
      <c r="B53" s="424"/>
      <c r="C53" s="424"/>
      <c r="D53" s="424"/>
      <c r="E53" s="424"/>
    </row>
    <row r="54" spans="1:5">
      <c r="A54" s="254" t="s">
        <v>470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/>
  </sheetViews>
  <sheetFormatPr defaultColWidth="9.125" defaultRowHeight="15.75"/>
  <cols>
    <col min="1" max="1" width="52.5" style="102" customWidth="1"/>
    <col min="2" max="2" width="4.5" style="102" customWidth="1"/>
    <col min="3" max="5" width="13.5" style="102" customWidth="1"/>
    <col min="6" max="16384" width="9.125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392</v>
      </c>
    </row>
    <row r="3" spans="1:5">
      <c r="A3" s="390" t="s">
        <v>2</v>
      </c>
      <c r="B3" s="390"/>
      <c r="C3" s="390"/>
      <c r="D3" s="390"/>
      <c r="E3" s="3" t="str">
        <f>+'Gen-1'!$E$2</f>
        <v>2012-2013</v>
      </c>
    </row>
    <row r="4" spans="1:5">
      <c r="A4" s="506"/>
      <c r="B4" s="390"/>
      <c r="C4" s="496"/>
      <c r="D4" s="496"/>
      <c r="E4" s="496"/>
    </row>
    <row r="5" spans="1: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41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196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5" t="s">
        <v>349</v>
      </c>
      <c r="B8" s="396">
        <v>3</v>
      </c>
      <c r="C8" s="416"/>
      <c r="D8" s="423">
        <f>+'B &amp; I - 2'!C22</f>
        <v>0</v>
      </c>
      <c r="E8" s="423">
        <f>+'B &amp; I - 2'!D22</f>
        <v>0</v>
      </c>
    </row>
    <row r="9" spans="1:5">
      <c r="A9" s="399"/>
      <c r="B9" s="392"/>
      <c r="C9" s="418"/>
      <c r="D9" s="418"/>
      <c r="E9" s="418"/>
    </row>
    <row r="10" spans="1:5">
      <c r="A10" s="401" t="s">
        <v>20</v>
      </c>
      <c r="B10" s="393"/>
      <c r="C10" s="414"/>
      <c r="D10" s="414"/>
      <c r="E10" s="414"/>
    </row>
    <row r="11" spans="1:5">
      <c r="A11" s="401" t="s">
        <v>27</v>
      </c>
      <c r="B11" s="393"/>
      <c r="C11" s="425"/>
      <c r="D11" s="414"/>
      <c r="E11" s="414"/>
    </row>
    <row r="12" spans="1:5">
      <c r="A12" s="401" t="s">
        <v>28</v>
      </c>
      <c r="B12" s="394">
        <v>21</v>
      </c>
      <c r="C12" s="415"/>
      <c r="D12" s="415"/>
      <c r="E12" s="412">
        <f>+'F263'!N25</f>
        <v>0</v>
      </c>
    </row>
    <row r="13" spans="1:5">
      <c r="A13" s="401" t="s">
        <v>31</v>
      </c>
      <c r="B13" s="394">
        <v>24</v>
      </c>
      <c r="C13" s="415"/>
      <c r="D13" s="415"/>
      <c r="E13" s="415"/>
    </row>
    <row r="14" spans="1: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>
      <c r="A15" s="399" t="s">
        <v>33</v>
      </c>
      <c r="B15" s="392"/>
      <c r="C15" s="426"/>
      <c r="D15" s="418"/>
      <c r="E15" s="418"/>
    </row>
    <row r="16" spans="1:5">
      <c r="A16" s="401" t="s">
        <v>34</v>
      </c>
      <c r="B16" s="394">
        <v>30</v>
      </c>
      <c r="C16" s="427"/>
      <c r="D16" s="415"/>
      <c r="E16" s="412">
        <f>+'F112-2'!E22</f>
        <v>0</v>
      </c>
    </row>
    <row r="17" spans="1:5">
      <c r="A17" s="401" t="s">
        <v>35</v>
      </c>
      <c r="B17" s="396">
        <v>31</v>
      </c>
      <c r="C17" s="416"/>
      <c r="D17" s="423">
        <f>+'F112-2'!E17</f>
        <v>0</v>
      </c>
      <c r="E17" s="508" t="s">
        <v>112</v>
      </c>
    </row>
    <row r="18" spans="1:5">
      <c r="A18" s="401" t="s">
        <v>36</v>
      </c>
      <c r="B18" s="396">
        <v>32</v>
      </c>
      <c r="C18" s="416"/>
      <c r="D18" s="416"/>
      <c r="E18" s="423">
        <f>+'F263'!H25</f>
        <v>0</v>
      </c>
    </row>
    <row r="19" spans="1:5">
      <c r="A19" s="401" t="s">
        <v>37</v>
      </c>
      <c r="B19" s="396">
        <v>33</v>
      </c>
      <c r="C19" s="428"/>
      <c r="D19" s="416"/>
      <c r="E19" s="423">
        <f>+'F263'!J25</f>
        <v>0</v>
      </c>
    </row>
    <row r="20" spans="1:5">
      <c r="A20" s="401" t="s">
        <v>38</v>
      </c>
      <c r="B20" s="396">
        <v>34</v>
      </c>
      <c r="C20" s="429"/>
      <c r="D20" s="416"/>
      <c r="E20" s="423">
        <f>+'F112-2'!E29</f>
        <v>0</v>
      </c>
    </row>
    <row r="21" spans="1:5">
      <c r="A21" s="401" t="s">
        <v>39</v>
      </c>
      <c r="B21" s="396">
        <v>35</v>
      </c>
      <c r="C21" s="416"/>
      <c r="D21" s="416"/>
      <c r="E21" s="423">
        <f>+'F263'!L25</f>
        <v>0</v>
      </c>
    </row>
    <row r="22" spans="1:5">
      <c r="A22" s="401" t="s">
        <v>40</v>
      </c>
      <c r="B22" s="396">
        <v>36</v>
      </c>
      <c r="C22" s="416"/>
      <c r="D22" s="416"/>
      <c r="E22" s="416"/>
    </row>
    <row r="23" spans="1: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>
      <c r="A24" s="399" t="s">
        <v>42</v>
      </c>
      <c r="B24" s="392"/>
      <c r="C24" s="426"/>
      <c r="D24" s="418"/>
      <c r="E24" s="418"/>
    </row>
    <row r="25" spans="1:5">
      <c r="A25" s="401" t="s">
        <v>43</v>
      </c>
      <c r="B25" s="394">
        <v>40</v>
      </c>
      <c r="C25" s="427"/>
      <c r="D25" s="415"/>
      <c r="E25" s="415"/>
    </row>
    <row r="26" spans="1:5">
      <c r="A26" s="401" t="s">
        <v>44</v>
      </c>
      <c r="B26" s="396">
        <v>41</v>
      </c>
      <c r="C26" s="416"/>
      <c r="D26" s="416"/>
      <c r="E26" s="416"/>
    </row>
    <row r="27" spans="1:5">
      <c r="A27" s="401" t="s">
        <v>45</v>
      </c>
      <c r="B27" s="396">
        <v>42</v>
      </c>
      <c r="C27" s="416"/>
      <c r="D27" s="416"/>
      <c r="E27" s="416"/>
    </row>
    <row r="28" spans="1:5">
      <c r="A28" s="401" t="s">
        <v>46</v>
      </c>
      <c r="B28" s="396">
        <v>43</v>
      </c>
      <c r="C28" s="423"/>
      <c r="D28" s="423"/>
      <c r="E28" s="508" t="s">
        <v>112</v>
      </c>
    </row>
    <row r="29" spans="1: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>
      <c r="A30" s="410" t="s">
        <v>48</v>
      </c>
      <c r="B30" s="392"/>
      <c r="C30" s="418"/>
      <c r="D30" s="418"/>
      <c r="E30" s="418"/>
    </row>
    <row r="31" spans="1:5">
      <c r="A31" s="406" t="s">
        <v>379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>
      <c r="A32" s="399"/>
      <c r="B32" s="392"/>
      <c r="C32" s="418"/>
      <c r="D32" s="418"/>
      <c r="E32" s="418"/>
    </row>
    <row r="33" spans="1: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34" spans="1:5">
      <c r="A34" s="430"/>
      <c r="B34" s="431"/>
      <c r="C34" s="403"/>
      <c r="D34" s="403"/>
      <c r="E34" s="403"/>
    </row>
    <row r="35" spans="1:5">
      <c r="A35" s="430"/>
      <c r="B35" s="431"/>
      <c r="C35" s="403"/>
      <c r="D35" s="403"/>
      <c r="E35" s="403"/>
    </row>
    <row r="36" spans="1:5">
      <c r="A36" s="430"/>
      <c r="B36" s="431"/>
      <c r="C36" s="403"/>
      <c r="D36" s="403"/>
      <c r="E36" s="403"/>
    </row>
    <row r="37" spans="1:5">
      <c r="A37" s="430"/>
      <c r="B37" s="431"/>
      <c r="C37" s="403"/>
      <c r="D37" s="403"/>
      <c r="E37" s="403"/>
    </row>
    <row r="38" spans="1:5">
      <c r="A38" s="430"/>
      <c r="B38" s="431"/>
      <c r="C38" s="403"/>
      <c r="D38" s="403"/>
      <c r="E38" s="403"/>
    </row>
    <row r="39" spans="1:5">
      <c r="A39" s="430"/>
      <c r="B39" s="431"/>
      <c r="C39" s="403"/>
      <c r="D39" s="403"/>
      <c r="E39" s="403"/>
    </row>
    <row r="40" spans="1:5">
      <c r="A40" s="430"/>
      <c r="B40" s="431"/>
      <c r="C40" s="403"/>
      <c r="D40" s="403"/>
      <c r="E40" s="403"/>
    </row>
    <row r="41" spans="1:5">
      <c r="A41" s="430"/>
      <c r="B41" s="431"/>
      <c r="C41" s="403"/>
      <c r="D41" s="403"/>
      <c r="E41" s="403"/>
    </row>
    <row r="42" spans="1:5">
      <c r="A42" s="430"/>
      <c r="B42" s="431"/>
      <c r="C42" s="403"/>
      <c r="D42" s="403"/>
      <c r="E42" s="403"/>
    </row>
    <row r="43" spans="1:5">
      <c r="A43" s="430"/>
      <c r="B43" s="431"/>
      <c r="C43" s="403"/>
      <c r="D43" s="403"/>
      <c r="E43" s="403"/>
    </row>
    <row r="44" spans="1:5">
      <c r="A44" s="430"/>
      <c r="B44" s="431"/>
      <c r="C44" s="403"/>
      <c r="D44" s="403"/>
      <c r="E44" s="403"/>
    </row>
    <row r="45" spans="1:5">
      <c r="A45" s="430"/>
      <c r="B45" s="431"/>
      <c r="C45" s="403"/>
      <c r="D45" s="403"/>
      <c r="E45" s="403"/>
    </row>
    <row r="46" spans="1:5">
      <c r="A46" s="430"/>
      <c r="B46" s="431"/>
      <c r="C46" s="403"/>
      <c r="D46" s="403"/>
      <c r="E46" s="403"/>
    </row>
    <row r="47" spans="1:5">
      <c r="A47" s="430"/>
      <c r="B47" s="431"/>
      <c r="C47" s="403"/>
      <c r="D47" s="403"/>
      <c r="E47" s="403"/>
    </row>
    <row r="48" spans="1:5">
      <c r="A48" s="430"/>
      <c r="B48" s="431"/>
      <c r="C48" s="403"/>
      <c r="D48" s="403"/>
      <c r="E48" s="403"/>
    </row>
    <row r="49" spans="1:5">
      <c r="A49" s="430"/>
      <c r="B49" s="431"/>
      <c r="C49" s="403"/>
      <c r="D49" s="403"/>
      <c r="E49" s="403"/>
    </row>
    <row r="50" spans="1:5">
      <c r="A50" s="430"/>
      <c r="B50" s="431"/>
      <c r="C50" s="403"/>
      <c r="D50" s="403"/>
      <c r="E50" s="403"/>
    </row>
    <row r="51" spans="1:5">
      <c r="A51" s="430"/>
      <c r="B51" s="431"/>
      <c r="C51" s="403"/>
      <c r="D51" s="403"/>
      <c r="E51" s="403"/>
    </row>
    <row r="52" spans="1:5">
      <c r="A52" s="430"/>
      <c r="B52" s="431"/>
      <c r="C52" s="403"/>
      <c r="D52" s="403"/>
      <c r="E52" s="403"/>
    </row>
    <row r="53" spans="1:5">
      <c r="A53" s="430"/>
      <c r="B53" s="431"/>
      <c r="C53" s="403"/>
      <c r="D53" s="403"/>
      <c r="E53" s="403"/>
    </row>
    <row r="54" spans="1:5">
      <c r="A54" s="254" t="s">
        <v>471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/>
  </sheetViews>
  <sheetFormatPr defaultColWidth="9.125" defaultRowHeight="15.75"/>
  <cols>
    <col min="1" max="1" width="52.5" style="102" customWidth="1"/>
    <col min="2" max="2" width="4.5" style="102" customWidth="1"/>
    <col min="3" max="5" width="13.5" style="102" customWidth="1"/>
    <col min="6" max="16384" width="9.125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392</v>
      </c>
    </row>
    <row r="3" spans="1:5">
      <c r="A3" s="390" t="s">
        <v>2</v>
      </c>
      <c r="B3" s="390"/>
      <c r="C3" s="390"/>
      <c r="D3" s="390"/>
      <c r="E3" s="3" t="str">
        <f>+'Gen-1'!$E$2</f>
        <v>2012-2013</v>
      </c>
    </row>
    <row r="4" spans="1:5">
      <c r="A4" s="390"/>
      <c r="B4" s="390"/>
      <c r="C4" s="496"/>
      <c r="D4" s="496"/>
      <c r="E4" s="496"/>
    </row>
    <row r="5" spans="1: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41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196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406" t="s">
        <v>337</v>
      </c>
      <c r="B8" s="394">
        <v>62</v>
      </c>
      <c r="C8" s="423">
        <f>+'B &amp; I - 1'!C33</f>
        <v>0</v>
      </c>
      <c r="D8" s="423">
        <f>+'B &amp; I - 1'!D33</f>
        <v>0</v>
      </c>
      <c r="E8" s="398">
        <f>+'B &amp; I - 1'!E33</f>
        <v>0</v>
      </c>
    </row>
    <row r="9" spans="1:5">
      <c r="A9" s="399"/>
      <c r="B9" s="399"/>
      <c r="C9" s="418"/>
      <c r="D9" s="418"/>
      <c r="E9" s="418"/>
    </row>
    <row r="10" spans="1:5">
      <c r="A10" s="401" t="s">
        <v>52</v>
      </c>
      <c r="B10" s="401"/>
      <c r="C10" s="414"/>
      <c r="D10" s="414"/>
      <c r="E10" s="414"/>
    </row>
    <row r="11" spans="1:5">
      <c r="A11" s="401" t="s">
        <v>187</v>
      </c>
      <c r="B11" s="394">
        <v>71</v>
      </c>
      <c r="C11" s="415"/>
      <c r="D11" s="415"/>
      <c r="E11" s="415"/>
    </row>
    <row r="12" spans="1:5">
      <c r="A12" s="401" t="s">
        <v>188</v>
      </c>
      <c r="B12" s="396">
        <v>72</v>
      </c>
      <c r="C12" s="416"/>
      <c r="D12" s="416"/>
      <c r="E12" s="416"/>
    </row>
    <row r="13" spans="1:5">
      <c r="A13" s="401" t="s">
        <v>189</v>
      </c>
      <c r="B13" s="396">
        <v>73</v>
      </c>
      <c r="C13" s="416"/>
      <c r="D13" s="416"/>
      <c r="E13" s="416"/>
    </row>
    <row r="14" spans="1:5">
      <c r="A14" s="401" t="s">
        <v>190</v>
      </c>
      <c r="B14" s="396">
        <v>74</v>
      </c>
      <c r="C14" s="416"/>
      <c r="D14" s="416"/>
      <c r="E14" s="416"/>
    </row>
    <row r="15" spans="1:5">
      <c r="A15" s="401" t="s">
        <v>191</v>
      </c>
      <c r="B15" s="396">
        <v>75</v>
      </c>
      <c r="C15" s="416"/>
      <c r="D15" s="416"/>
      <c r="E15" s="416"/>
    </row>
    <row r="16" spans="1:5">
      <c r="A16" s="406" t="s">
        <v>181</v>
      </c>
      <c r="B16" s="394">
        <v>79</v>
      </c>
      <c r="C16" s="412">
        <f>SUM(C11:C15)</f>
        <v>0</v>
      </c>
      <c r="D16" s="412">
        <f>SUM(D11:D15)</f>
        <v>0</v>
      </c>
      <c r="E16" s="412">
        <f>SUM(E11:E15)</f>
        <v>0</v>
      </c>
    </row>
    <row r="17" spans="1:5">
      <c r="A17" s="399"/>
      <c r="B17" s="392"/>
      <c r="C17" s="418"/>
      <c r="D17" s="418"/>
      <c r="E17" s="418"/>
    </row>
    <row r="18" spans="1:5">
      <c r="A18" s="406" t="s">
        <v>183</v>
      </c>
      <c r="B18" s="394">
        <v>89</v>
      </c>
      <c r="C18" s="415"/>
      <c r="D18" s="415"/>
      <c r="E18" s="415"/>
    </row>
    <row r="19" spans="1:5">
      <c r="A19" s="399"/>
      <c r="B19" s="392"/>
      <c r="C19" s="418"/>
      <c r="D19" s="418"/>
      <c r="E19" s="418"/>
    </row>
    <row r="20" spans="1:5">
      <c r="A20" s="406" t="s">
        <v>192</v>
      </c>
      <c r="B20" s="394">
        <v>90</v>
      </c>
      <c r="C20" s="412">
        <f>SUM(C16+C18)</f>
        <v>0</v>
      </c>
      <c r="D20" s="412">
        <f>SUM(D16+D18)</f>
        <v>0</v>
      </c>
      <c r="E20" s="412">
        <f>SUM(E16+E18)</f>
        <v>0</v>
      </c>
    </row>
    <row r="21" spans="1:5">
      <c r="A21" s="399"/>
      <c r="B21" s="392"/>
      <c r="C21" s="418"/>
      <c r="D21" s="418"/>
      <c r="E21" s="420"/>
    </row>
    <row r="22" spans="1:5">
      <c r="A22" s="406" t="s">
        <v>193</v>
      </c>
      <c r="B22" s="394">
        <v>93</v>
      </c>
      <c r="C22" s="412">
        <f>SUM(C8-C20)</f>
        <v>0</v>
      </c>
      <c r="D22" s="412">
        <f>SUM(D8-D20)</f>
        <v>0</v>
      </c>
      <c r="E22" s="508" t="s">
        <v>112</v>
      </c>
    </row>
    <row r="23" spans="1:5">
      <c r="A23" s="401" t="s">
        <v>151</v>
      </c>
      <c r="B23" s="393"/>
      <c r="C23" s="426"/>
      <c r="D23" s="426"/>
      <c r="E23" s="414"/>
    </row>
    <row r="24" spans="1:5">
      <c r="A24" s="421" t="s">
        <v>152</v>
      </c>
      <c r="B24" s="394">
        <v>94</v>
      </c>
      <c r="C24" s="426"/>
      <c r="D24" s="426"/>
      <c r="E24" s="412">
        <f>+'B &amp; I - 1'!E8</f>
        <v>0</v>
      </c>
    </row>
    <row r="25" spans="1:5">
      <c r="A25" s="422" t="s">
        <v>375</v>
      </c>
      <c r="B25" s="396">
        <v>95</v>
      </c>
      <c r="C25" s="426"/>
      <c r="D25" s="426"/>
      <c r="E25" s="423">
        <f>+'B &amp; I - 1'!E16</f>
        <v>0</v>
      </c>
    </row>
    <row r="26" spans="1:5">
      <c r="A26" s="422" t="s">
        <v>377</v>
      </c>
      <c r="B26" s="396">
        <v>96</v>
      </c>
      <c r="C26" s="426"/>
      <c r="D26" s="426"/>
      <c r="E26" s="423">
        <f>+'B &amp; I - 1'!E31-'B &amp; I - 1'!E16</f>
        <v>0</v>
      </c>
    </row>
    <row r="27" spans="1:5">
      <c r="A27" s="422" t="s">
        <v>197</v>
      </c>
      <c r="B27" s="396">
        <v>97</v>
      </c>
      <c r="C27" s="426"/>
      <c r="D27" s="426"/>
      <c r="E27" s="416">
        <f>E26*0.5</f>
        <v>0</v>
      </c>
    </row>
    <row r="28" spans="1:5">
      <c r="A28" s="399"/>
      <c r="B28" s="392"/>
      <c r="C28" s="426"/>
      <c r="D28" s="426"/>
      <c r="E28" s="418"/>
    </row>
    <row r="29" spans="1:5">
      <c r="A29" s="406" t="s">
        <v>195</v>
      </c>
      <c r="B29" s="394">
        <v>98</v>
      </c>
      <c r="C29" s="426"/>
      <c r="D29" s="426"/>
      <c r="E29" s="412">
        <f>SUM(E24:E27)</f>
        <v>0</v>
      </c>
    </row>
    <row r="30" spans="1:5">
      <c r="A30" s="410"/>
      <c r="B30" s="392"/>
      <c r="C30" s="426"/>
      <c r="D30" s="426"/>
      <c r="E30" s="418"/>
    </row>
    <row r="31" spans="1:5">
      <c r="A31" s="406" t="s">
        <v>71</v>
      </c>
      <c r="B31" s="394">
        <v>99</v>
      </c>
      <c r="C31" s="426"/>
      <c r="D31" s="426"/>
      <c r="E31" s="412">
        <f>E20</f>
        <v>0</v>
      </c>
    </row>
    <row r="32" spans="1:5">
      <c r="A32" s="422" t="s">
        <v>198</v>
      </c>
      <c r="B32" s="396">
        <v>100</v>
      </c>
      <c r="C32" s="426"/>
      <c r="D32" s="426"/>
      <c r="E32" s="416">
        <f>E31*0.5</f>
        <v>0</v>
      </c>
    </row>
    <row r="33" spans="1:5">
      <c r="A33" s="422" t="s">
        <v>73</v>
      </c>
      <c r="B33" s="396">
        <v>101</v>
      </c>
      <c r="C33" s="426"/>
      <c r="D33" s="426"/>
      <c r="E33" s="423">
        <f>E31+E32</f>
        <v>0</v>
      </c>
    </row>
    <row r="34" spans="1:5">
      <c r="A34" s="422" t="s">
        <v>155</v>
      </c>
      <c r="B34" s="396">
        <v>102</v>
      </c>
      <c r="C34" s="426"/>
      <c r="D34" s="426"/>
      <c r="E34" s="66">
        <f>+E33-E29</f>
        <v>0</v>
      </c>
    </row>
    <row r="35" spans="1:5">
      <c r="A35" s="422" t="s">
        <v>156</v>
      </c>
      <c r="B35" s="396">
        <v>103</v>
      </c>
      <c r="C35" s="432">
        <f>+'F112-2'!B38</f>
        <v>0.06</v>
      </c>
      <c r="D35" s="390"/>
      <c r="E35" s="65">
        <f>+E36-E34</f>
        <v>0</v>
      </c>
    </row>
    <row r="36" spans="1:5">
      <c r="A36" s="422" t="s">
        <v>157</v>
      </c>
      <c r="B36" s="396">
        <v>104</v>
      </c>
      <c r="C36" s="390"/>
      <c r="D36" s="390"/>
      <c r="E36" s="65">
        <f>+E34/(1-C35)</f>
        <v>0</v>
      </c>
    </row>
    <row r="37" spans="1:5">
      <c r="A37" s="433"/>
      <c r="B37" s="431"/>
      <c r="C37" s="390"/>
      <c r="D37" s="390"/>
      <c r="E37" s="61"/>
    </row>
    <row r="38" spans="1:5">
      <c r="A38" s="433"/>
      <c r="B38" s="431"/>
      <c r="C38" s="390"/>
      <c r="D38" s="390"/>
      <c r="E38" s="61"/>
    </row>
    <row r="39" spans="1:5">
      <c r="A39" s="433"/>
      <c r="B39" s="431"/>
      <c r="C39" s="390"/>
      <c r="D39" s="390"/>
      <c r="E39" s="61"/>
    </row>
    <row r="40" spans="1:5">
      <c r="A40" s="433"/>
      <c r="B40" s="431"/>
      <c r="C40" s="390"/>
      <c r="D40" s="390"/>
      <c r="E40" s="61"/>
    </row>
    <row r="41" spans="1:5">
      <c r="A41" s="433"/>
      <c r="B41" s="431"/>
      <c r="C41" s="390"/>
      <c r="D41" s="390"/>
      <c r="E41" s="61"/>
    </row>
    <row r="42" spans="1:5">
      <c r="A42" s="433"/>
      <c r="B42" s="431"/>
      <c r="C42" s="390"/>
      <c r="D42" s="390"/>
      <c r="E42" s="61"/>
    </row>
    <row r="43" spans="1:5">
      <c r="A43" s="433"/>
      <c r="B43" s="431"/>
      <c r="C43" s="390"/>
      <c r="D43" s="390"/>
      <c r="E43" s="61"/>
    </row>
    <row r="44" spans="1:5">
      <c r="A44" s="433"/>
      <c r="B44" s="431"/>
      <c r="C44" s="390"/>
      <c r="D44" s="390"/>
      <c r="E44" s="61"/>
    </row>
    <row r="45" spans="1:5">
      <c r="A45" s="433"/>
      <c r="B45" s="431"/>
      <c r="C45" s="390"/>
      <c r="D45" s="390"/>
      <c r="E45" s="61"/>
    </row>
    <row r="46" spans="1:5">
      <c r="A46" s="433"/>
      <c r="B46" s="431"/>
      <c r="C46" s="390"/>
      <c r="D46" s="390"/>
      <c r="E46" s="61"/>
    </row>
    <row r="47" spans="1:5">
      <c r="A47" s="433"/>
      <c r="B47" s="431"/>
      <c r="C47" s="390"/>
      <c r="D47" s="390"/>
      <c r="E47" s="61"/>
    </row>
    <row r="48" spans="1:5">
      <c r="A48" s="433"/>
      <c r="B48" s="431"/>
      <c r="C48" s="390"/>
      <c r="D48" s="390"/>
      <c r="E48" s="61"/>
    </row>
    <row r="49" spans="1:5">
      <c r="A49" s="433"/>
      <c r="B49" s="431"/>
      <c r="C49" s="390"/>
      <c r="D49" s="390"/>
      <c r="E49" s="61"/>
    </row>
    <row r="50" spans="1:5">
      <c r="A50" s="433"/>
      <c r="B50" s="431"/>
      <c r="C50" s="390"/>
      <c r="D50" s="390"/>
      <c r="E50" s="61"/>
    </row>
    <row r="51" spans="1:5">
      <c r="A51" s="433"/>
      <c r="B51" s="431"/>
      <c r="C51" s="390"/>
      <c r="D51" s="390"/>
      <c r="E51" s="61"/>
    </row>
    <row r="52" spans="1:5">
      <c r="A52" s="433"/>
      <c r="B52" s="431"/>
      <c r="C52" s="390"/>
      <c r="D52" s="390"/>
      <c r="E52" s="61"/>
    </row>
    <row r="53" spans="1:5">
      <c r="A53" s="433"/>
      <c r="B53" s="431"/>
      <c r="C53" s="390"/>
      <c r="D53" s="390"/>
      <c r="E53" s="61"/>
    </row>
    <row r="54" spans="1:5">
      <c r="A54" s="254" t="s">
        <v>472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/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392</v>
      </c>
    </row>
    <row r="3" spans="1:5">
      <c r="A3" s="390" t="s">
        <v>2</v>
      </c>
      <c r="B3" s="390"/>
      <c r="C3" s="390"/>
      <c r="D3" s="390"/>
      <c r="E3" s="3" t="str">
        <f>+'Gen-1'!$E$2</f>
        <v>2012-2013</v>
      </c>
    </row>
    <row r="4" spans="1:5">
      <c r="A4" s="390"/>
      <c r="B4" s="390"/>
      <c r="C4" s="496"/>
      <c r="D4" s="496"/>
      <c r="E4" s="496"/>
    </row>
    <row r="5" spans="1: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199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5" t="s">
        <v>75</v>
      </c>
      <c r="B8" s="396">
        <v>3</v>
      </c>
      <c r="C8" s="416"/>
      <c r="D8" s="423">
        <f>+'Special Assess-2'!C22</f>
        <v>0</v>
      </c>
      <c r="E8" s="423">
        <f>+'Special Assess-2'!D22</f>
        <v>0</v>
      </c>
    </row>
    <row r="9" spans="1:5">
      <c r="A9" s="399"/>
      <c r="B9" s="392"/>
      <c r="C9" s="418"/>
      <c r="D9" s="418"/>
      <c r="E9" s="418"/>
    </row>
    <row r="10" spans="1:5">
      <c r="A10" s="401" t="s">
        <v>20</v>
      </c>
      <c r="B10" s="393"/>
      <c r="C10" s="414"/>
      <c r="D10" s="414"/>
      <c r="E10" s="414"/>
    </row>
    <row r="11" spans="1:5">
      <c r="A11" s="401" t="s">
        <v>27</v>
      </c>
      <c r="B11" s="393"/>
      <c r="C11" s="425"/>
      <c r="D11" s="414"/>
      <c r="E11" s="414"/>
    </row>
    <row r="12" spans="1:5">
      <c r="A12" s="401" t="s">
        <v>28</v>
      </c>
      <c r="B12" s="394">
        <v>21</v>
      </c>
      <c r="C12" s="415"/>
      <c r="D12" s="415"/>
      <c r="E12" s="412">
        <f>+'F263'!N27</f>
        <v>0</v>
      </c>
    </row>
    <row r="13" spans="1:5">
      <c r="A13" s="401" t="s">
        <v>31</v>
      </c>
      <c r="B13" s="394">
        <v>24</v>
      </c>
      <c r="C13" s="415"/>
      <c r="D13" s="415"/>
      <c r="E13" s="415"/>
    </row>
    <row r="14" spans="1: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>
      <c r="A15" s="399" t="s">
        <v>33</v>
      </c>
      <c r="B15" s="392"/>
      <c r="C15" s="426"/>
      <c r="D15" s="418"/>
      <c r="E15" s="418"/>
    </row>
    <row r="16" spans="1:5">
      <c r="A16" s="401" t="s">
        <v>34</v>
      </c>
      <c r="B16" s="394">
        <v>30</v>
      </c>
      <c r="C16" s="427"/>
      <c r="D16" s="415"/>
      <c r="E16" s="412">
        <f>+'F112-2'!G22</f>
        <v>0</v>
      </c>
    </row>
    <row r="17" spans="1:5">
      <c r="A17" s="401" t="s">
        <v>35</v>
      </c>
      <c r="B17" s="396">
        <v>31</v>
      </c>
      <c r="C17" s="416"/>
      <c r="D17" s="423">
        <f>+'F112-2'!G17</f>
        <v>0</v>
      </c>
      <c r="E17" s="508" t="s">
        <v>112</v>
      </c>
    </row>
    <row r="18" spans="1:5">
      <c r="A18" s="401" t="s">
        <v>36</v>
      </c>
      <c r="B18" s="396">
        <v>32</v>
      </c>
      <c r="C18" s="416"/>
      <c r="D18" s="416"/>
      <c r="E18" s="423">
        <f>+'F263'!H27</f>
        <v>0</v>
      </c>
    </row>
    <row r="19" spans="1:5">
      <c r="A19" s="401" t="s">
        <v>37</v>
      </c>
      <c r="B19" s="396">
        <v>33</v>
      </c>
      <c r="C19" s="428"/>
      <c r="D19" s="416"/>
      <c r="E19" s="423">
        <f>+'F263'!J27</f>
        <v>0</v>
      </c>
    </row>
    <row r="20" spans="1:5">
      <c r="A20" s="401" t="s">
        <v>38</v>
      </c>
      <c r="B20" s="396">
        <v>34</v>
      </c>
      <c r="C20" s="416"/>
      <c r="D20" s="416"/>
      <c r="E20" s="423">
        <f>+'F112-2'!G29</f>
        <v>0</v>
      </c>
    </row>
    <row r="21" spans="1:5">
      <c r="A21" s="401" t="s">
        <v>39</v>
      </c>
      <c r="B21" s="396">
        <v>35</v>
      </c>
      <c r="C21" s="416"/>
      <c r="D21" s="416"/>
      <c r="E21" s="423">
        <f>+'F263'!L27</f>
        <v>0</v>
      </c>
    </row>
    <row r="22" spans="1:5">
      <c r="A22" s="401" t="s">
        <v>40</v>
      </c>
      <c r="B22" s="396">
        <v>36</v>
      </c>
      <c r="C22" s="416"/>
      <c r="D22" s="416"/>
      <c r="E22" s="416"/>
    </row>
    <row r="23" spans="1: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>
      <c r="A24" s="399" t="s">
        <v>42</v>
      </c>
      <c r="B24" s="392"/>
      <c r="C24" s="426"/>
      <c r="D24" s="418"/>
      <c r="E24" s="418"/>
    </row>
    <row r="25" spans="1:5">
      <c r="A25" s="401" t="s">
        <v>43</v>
      </c>
      <c r="B25" s="394">
        <v>40</v>
      </c>
      <c r="C25" s="427"/>
      <c r="D25" s="415"/>
      <c r="E25" s="415"/>
    </row>
    <row r="26" spans="1:5">
      <c r="A26" s="401" t="s">
        <v>44</v>
      </c>
      <c r="B26" s="396">
        <v>41</v>
      </c>
      <c r="C26" s="416"/>
      <c r="D26" s="416"/>
      <c r="E26" s="416"/>
    </row>
    <row r="27" spans="1:5">
      <c r="A27" s="401" t="s">
        <v>45</v>
      </c>
      <c r="B27" s="396">
        <v>42</v>
      </c>
      <c r="C27" s="416"/>
      <c r="D27" s="416"/>
      <c r="E27" s="416"/>
    </row>
    <row r="28" spans="1:5">
      <c r="A28" s="401" t="s">
        <v>46</v>
      </c>
      <c r="B28" s="396">
        <v>43</v>
      </c>
      <c r="C28" s="423"/>
      <c r="D28" s="423"/>
      <c r="E28" s="508" t="s">
        <v>112</v>
      </c>
    </row>
    <row r="29" spans="1: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>
      <c r="A30" s="410" t="s">
        <v>48</v>
      </c>
      <c r="B30" s="392"/>
      <c r="C30" s="418"/>
      <c r="D30" s="418"/>
      <c r="E30" s="418"/>
    </row>
    <row r="31" spans="1:5">
      <c r="A31" s="406" t="s">
        <v>379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>
      <c r="A32" s="399"/>
      <c r="B32" s="392"/>
      <c r="C32" s="418"/>
      <c r="D32" s="418"/>
      <c r="E32" s="418"/>
    </row>
    <row r="33" spans="1: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54" spans="1:5">
      <c r="A54" s="254" t="s">
        <v>343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/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392</v>
      </c>
    </row>
    <row r="3" spans="1:5">
      <c r="A3" s="390" t="s">
        <v>2</v>
      </c>
      <c r="B3" s="390"/>
      <c r="C3" s="390"/>
      <c r="D3" s="390"/>
      <c r="E3" s="3" t="str">
        <f>+'Gen-1'!$E$2</f>
        <v>2012-2013</v>
      </c>
    </row>
    <row r="4" spans="1:5">
      <c r="A4" s="390"/>
      <c r="B4" s="390"/>
      <c r="C4" s="496"/>
      <c r="D4" s="496"/>
      <c r="E4" s="496"/>
    </row>
    <row r="5" spans="1: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199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406" t="s">
        <v>337</v>
      </c>
      <c r="B8" s="394">
        <v>62</v>
      </c>
      <c r="C8" s="423">
        <f>+'Special Assess-1'!C33</f>
        <v>0</v>
      </c>
      <c r="D8" s="423">
        <f>+'Special Assess-1'!D33</f>
        <v>0</v>
      </c>
      <c r="E8" s="423">
        <f>+'Special Assess-1'!E33</f>
        <v>0</v>
      </c>
    </row>
    <row r="9" spans="1:5">
      <c r="A9" s="399"/>
      <c r="B9" s="399"/>
      <c r="C9" s="418"/>
      <c r="D9" s="418"/>
      <c r="E9" s="418"/>
    </row>
    <row r="10" spans="1:5">
      <c r="A10" s="401" t="s">
        <v>52</v>
      </c>
      <c r="B10" s="401"/>
      <c r="C10" s="414"/>
      <c r="D10" s="414"/>
      <c r="E10" s="414"/>
    </row>
    <row r="11" spans="1:5">
      <c r="A11" s="401" t="s">
        <v>187</v>
      </c>
      <c r="B11" s="394">
        <v>71</v>
      </c>
      <c r="C11" s="415"/>
      <c r="D11" s="415"/>
      <c r="E11" s="415"/>
    </row>
    <row r="12" spans="1:5">
      <c r="A12" s="401" t="s">
        <v>188</v>
      </c>
      <c r="B12" s="396">
        <v>72</v>
      </c>
      <c r="C12" s="416"/>
      <c r="D12" s="416"/>
      <c r="E12" s="416"/>
    </row>
    <row r="13" spans="1:5">
      <c r="A13" s="401" t="s">
        <v>189</v>
      </c>
      <c r="B13" s="396">
        <v>73</v>
      </c>
      <c r="C13" s="416"/>
      <c r="D13" s="416"/>
      <c r="E13" s="416"/>
    </row>
    <row r="14" spans="1:5">
      <c r="A14" s="401" t="s">
        <v>190</v>
      </c>
      <c r="B14" s="396">
        <v>74</v>
      </c>
      <c r="C14" s="416"/>
      <c r="D14" s="416"/>
      <c r="E14" s="416"/>
    </row>
    <row r="15" spans="1:5">
      <c r="A15" s="401" t="s">
        <v>191</v>
      </c>
      <c r="B15" s="396">
        <v>75</v>
      </c>
      <c r="C15" s="416"/>
      <c r="D15" s="416"/>
      <c r="E15" s="416"/>
    </row>
    <row r="16" spans="1:5">
      <c r="A16" s="406" t="s">
        <v>181</v>
      </c>
      <c r="B16" s="394">
        <v>79</v>
      </c>
      <c r="C16" s="412">
        <f>SUM(C11:C15)</f>
        <v>0</v>
      </c>
      <c r="D16" s="412">
        <f>SUM(D11:D15)</f>
        <v>0</v>
      </c>
      <c r="E16" s="412">
        <f>SUM(E11:E15)</f>
        <v>0</v>
      </c>
    </row>
    <row r="17" spans="1:5">
      <c r="A17" s="399"/>
      <c r="B17" s="392"/>
      <c r="C17" s="418"/>
      <c r="D17" s="418"/>
      <c r="E17" s="418"/>
    </row>
    <row r="18" spans="1:5">
      <c r="A18" s="406" t="s">
        <v>183</v>
      </c>
      <c r="B18" s="394">
        <v>89</v>
      </c>
      <c r="C18" s="415"/>
      <c r="D18" s="415"/>
      <c r="E18" s="415"/>
    </row>
    <row r="19" spans="1:5">
      <c r="A19" s="399"/>
      <c r="B19" s="392"/>
      <c r="C19" s="418"/>
      <c r="D19" s="418"/>
      <c r="E19" s="418"/>
    </row>
    <row r="20" spans="1:5">
      <c r="A20" s="406" t="s">
        <v>192</v>
      </c>
      <c r="B20" s="394">
        <v>90</v>
      </c>
      <c r="C20" s="412">
        <f>SUM(C16+C18)</f>
        <v>0</v>
      </c>
      <c r="D20" s="412">
        <f>SUM(D16+D18)</f>
        <v>0</v>
      </c>
      <c r="E20" s="412">
        <f>SUM(E16+E18)</f>
        <v>0</v>
      </c>
    </row>
    <row r="21" spans="1:5">
      <c r="A21" s="399"/>
      <c r="B21" s="392"/>
      <c r="C21" s="418"/>
      <c r="D21" s="418"/>
      <c r="E21" s="420"/>
    </row>
    <row r="22" spans="1:5">
      <c r="A22" s="406" t="s">
        <v>193</v>
      </c>
      <c r="B22" s="394">
        <v>93</v>
      </c>
      <c r="C22" s="412">
        <f>SUM(C8-C20)</f>
        <v>0</v>
      </c>
      <c r="D22" s="412">
        <f>SUM(D8-D20)</f>
        <v>0</v>
      </c>
      <c r="E22" s="508" t="s">
        <v>112</v>
      </c>
    </row>
    <row r="23" spans="1:5">
      <c r="A23" s="401" t="s">
        <v>151</v>
      </c>
      <c r="B23" s="393"/>
      <c r="C23" s="426"/>
      <c r="D23" s="426"/>
      <c r="E23" s="414"/>
    </row>
    <row r="24" spans="1:5">
      <c r="A24" s="421" t="s">
        <v>152</v>
      </c>
      <c r="B24" s="394">
        <v>94</v>
      </c>
      <c r="C24" s="426"/>
      <c r="D24" s="426"/>
      <c r="E24" s="412">
        <f>+'Special Assess-1'!E8</f>
        <v>0</v>
      </c>
    </row>
    <row r="25" spans="1:5">
      <c r="A25" s="422" t="s">
        <v>375</v>
      </c>
      <c r="B25" s="396">
        <v>95</v>
      </c>
      <c r="C25" s="426"/>
      <c r="D25" s="426"/>
      <c r="E25" s="423">
        <f>+'Special Assess-1'!E16</f>
        <v>0</v>
      </c>
    </row>
    <row r="26" spans="1:5">
      <c r="A26" s="422" t="s">
        <v>377</v>
      </c>
      <c r="B26" s="396">
        <v>96</v>
      </c>
      <c r="C26" s="426"/>
      <c r="D26" s="426"/>
      <c r="E26" s="423">
        <f>+'Special Assess-1'!E31-'Special Assess-1'!E16</f>
        <v>0</v>
      </c>
    </row>
    <row r="27" spans="1:5">
      <c r="A27" s="422" t="s">
        <v>197</v>
      </c>
      <c r="B27" s="396">
        <v>97</v>
      </c>
      <c r="C27" s="426"/>
      <c r="D27" s="426"/>
      <c r="E27" s="416">
        <f>E26*0.5</f>
        <v>0</v>
      </c>
    </row>
    <row r="28" spans="1:5">
      <c r="A28" s="399"/>
      <c r="B28" s="392"/>
      <c r="C28" s="426"/>
      <c r="D28" s="426"/>
      <c r="E28" s="418"/>
    </row>
    <row r="29" spans="1:5">
      <c r="A29" s="406" t="s">
        <v>195</v>
      </c>
      <c r="B29" s="394">
        <v>98</v>
      </c>
      <c r="C29" s="426"/>
      <c r="D29" s="426"/>
      <c r="E29" s="412">
        <f>SUM(E24:E27)</f>
        <v>0</v>
      </c>
    </row>
    <row r="30" spans="1:5">
      <c r="A30" s="410"/>
      <c r="B30" s="392"/>
      <c r="C30" s="426"/>
      <c r="D30" s="426"/>
      <c r="E30" s="418"/>
    </row>
    <row r="31" spans="1:5">
      <c r="A31" s="406" t="s">
        <v>71</v>
      </c>
      <c r="B31" s="394">
        <v>99</v>
      </c>
      <c r="C31" s="426"/>
      <c r="D31" s="426"/>
      <c r="E31" s="412">
        <f>E20</f>
        <v>0</v>
      </c>
    </row>
    <row r="32" spans="1:5">
      <c r="A32" s="422" t="s">
        <v>198</v>
      </c>
      <c r="B32" s="396">
        <v>100</v>
      </c>
      <c r="C32" s="426"/>
      <c r="D32" s="426"/>
      <c r="E32" s="416">
        <f>E31*0.5</f>
        <v>0</v>
      </c>
    </row>
    <row r="33" spans="1:5">
      <c r="A33" s="422" t="s">
        <v>73</v>
      </c>
      <c r="B33" s="396">
        <v>101</v>
      </c>
      <c r="C33" s="426"/>
      <c r="D33" s="426"/>
      <c r="E33" s="423">
        <f>E31+E32</f>
        <v>0</v>
      </c>
    </row>
    <row r="34" spans="1:5">
      <c r="A34" s="422" t="s">
        <v>155</v>
      </c>
      <c r="B34" s="396">
        <v>102</v>
      </c>
      <c r="C34" s="426"/>
      <c r="D34" s="426"/>
      <c r="E34" s="66">
        <f>+E33-E29</f>
        <v>0</v>
      </c>
    </row>
    <row r="35" spans="1:5">
      <c r="A35" s="422" t="s">
        <v>156</v>
      </c>
      <c r="B35" s="396">
        <v>103</v>
      </c>
      <c r="C35" s="432">
        <f>+'F112-2'!B38</f>
        <v>0.06</v>
      </c>
      <c r="D35" s="390"/>
      <c r="E35" s="65">
        <f>+E36-E34</f>
        <v>0</v>
      </c>
    </row>
    <row r="36" spans="1:5">
      <c r="A36" s="422" t="s">
        <v>157</v>
      </c>
      <c r="B36" s="396">
        <v>104</v>
      </c>
      <c r="C36" s="390"/>
      <c r="D36" s="390"/>
      <c r="E36" s="65">
        <f>+E34/(1-C35)</f>
        <v>0</v>
      </c>
    </row>
    <row r="37" spans="1:5">
      <c r="A37" s="433"/>
      <c r="B37" s="431"/>
      <c r="C37" s="390"/>
      <c r="D37" s="390"/>
      <c r="E37" s="61"/>
    </row>
    <row r="38" spans="1:5">
      <c r="A38" s="433"/>
      <c r="B38" s="431"/>
      <c r="C38" s="390"/>
      <c r="D38" s="390"/>
      <c r="E38" s="61"/>
    </row>
    <row r="39" spans="1:5">
      <c r="A39" s="433"/>
      <c r="B39" s="431"/>
      <c r="C39" s="390"/>
      <c r="D39" s="390"/>
      <c r="E39" s="61"/>
    </row>
    <row r="40" spans="1:5">
      <c r="A40" s="433"/>
      <c r="B40" s="431"/>
      <c r="C40" s="390"/>
      <c r="D40" s="390"/>
      <c r="E40" s="61"/>
    </row>
    <row r="41" spans="1:5">
      <c r="A41" s="433"/>
      <c r="B41" s="431"/>
      <c r="C41" s="390"/>
      <c r="D41" s="390"/>
      <c r="E41" s="61"/>
    </row>
    <row r="42" spans="1:5">
      <c r="A42" s="433"/>
      <c r="B42" s="431"/>
      <c r="C42" s="390"/>
      <c r="D42" s="390"/>
      <c r="E42" s="61"/>
    </row>
    <row r="43" spans="1:5">
      <c r="A43" s="433"/>
      <c r="B43" s="431"/>
      <c r="C43" s="390"/>
      <c r="D43" s="390"/>
      <c r="E43" s="61"/>
    </row>
    <row r="44" spans="1:5">
      <c r="A44" s="433"/>
      <c r="B44" s="431"/>
      <c r="C44" s="390"/>
      <c r="D44" s="390"/>
      <c r="E44" s="61"/>
    </row>
    <row r="45" spans="1:5">
      <c r="A45" s="433"/>
      <c r="B45" s="431"/>
      <c r="C45" s="390"/>
      <c r="D45" s="390"/>
      <c r="E45" s="61"/>
    </row>
    <row r="46" spans="1:5">
      <c r="A46" s="433"/>
      <c r="B46" s="431"/>
      <c r="C46" s="390"/>
      <c r="D46" s="390"/>
      <c r="E46" s="61"/>
    </row>
    <row r="47" spans="1:5">
      <c r="A47" s="433"/>
      <c r="B47" s="431"/>
      <c r="C47" s="390"/>
      <c r="D47" s="390"/>
      <c r="E47" s="61"/>
    </row>
    <row r="48" spans="1:5">
      <c r="A48" s="433"/>
      <c r="B48" s="431"/>
      <c r="C48" s="390"/>
      <c r="D48" s="390"/>
      <c r="E48" s="61"/>
    </row>
    <row r="49" spans="1:5">
      <c r="A49" s="433"/>
      <c r="B49" s="431"/>
      <c r="C49" s="390"/>
      <c r="D49" s="390"/>
      <c r="E49" s="61"/>
    </row>
    <row r="50" spans="1:5">
      <c r="A50" s="433"/>
      <c r="B50" s="431"/>
      <c r="C50" s="390"/>
      <c r="D50" s="390"/>
      <c r="E50" s="61"/>
    </row>
    <row r="51" spans="1:5">
      <c r="A51" s="433"/>
      <c r="B51" s="431"/>
      <c r="C51" s="390"/>
      <c r="D51" s="390"/>
      <c r="E51" s="61"/>
    </row>
    <row r="52" spans="1:5">
      <c r="A52" s="433"/>
      <c r="B52" s="431"/>
      <c r="C52" s="390"/>
      <c r="D52" s="390"/>
      <c r="E52" s="61"/>
    </row>
    <row r="53" spans="1:5">
      <c r="A53" s="433"/>
      <c r="B53" s="431"/>
      <c r="C53" s="390"/>
      <c r="D53" s="390"/>
      <c r="E53" s="61"/>
    </row>
    <row r="54" spans="1:5">
      <c r="A54" s="254" t="s">
        <v>343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/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392</v>
      </c>
    </row>
    <row r="3" spans="1:5">
      <c r="A3" s="390" t="s">
        <v>2</v>
      </c>
      <c r="B3" s="390"/>
      <c r="C3" s="390"/>
      <c r="D3" s="390"/>
      <c r="E3" s="3" t="str">
        <f>+'Gen-1'!$E$2</f>
        <v>2012-2013</v>
      </c>
    </row>
    <row r="4" spans="1:5">
      <c r="A4" s="506"/>
      <c r="B4" s="390"/>
      <c r="C4" s="496"/>
      <c r="D4" s="496"/>
      <c r="E4" s="496"/>
    </row>
    <row r="5" spans="1: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200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5" t="s">
        <v>75</v>
      </c>
      <c r="B8" s="396">
        <v>3</v>
      </c>
      <c r="C8" s="416"/>
      <c r="D8" s="423">
        <f>+'No-Fund Warrant-2'!C19</f>
        <v>0</v>
      </c>
      <c r="E8" s="423">
        <f>+'No-Fund Warrant-2'!D19</f>
        <v>0</v>
      </c>
    </row>
    <row r="9" spans="1:5">
      <c r="A9" s="399"/>
      <c r="B9" s="392"/>
      <c r="C9" s="418"/>
      <c r="D9" s="418"/>
      <c r="E9" s="418"/>
    </row>
    <row r="10" spans="1:5">
      <c r="A10" s="401" t="s">
        <v>20</v>
      </c>
      <c r="B10" s="393"/>
      <c r="C10" s="414"/>
      <c r="D10" s="414"/>
      <c r="E10" s="414"/>
    </row>
    <row r="11" spans="1:5">
      <c r="A11" s="401" t="s">
        <v>27</v>
      </c>
      <c r="B11" s="393"/>
      <c r="C11" s="425"/>
      <c r="D11" s="414"/>
      <c r="E11" s="435"/>
    </row>
    <row r="12" spans="1:5">
      <c r="A12" s="401" t="s">
        <v>28</v>
      </c>
      <c r="B12" s="394">
        <v>21</v>
      </c>
      <c r="C12" s="415"/>
      <c r="D12" s="415"/>
      <c r="E12" s="412">
        <f>+'F263'!N29</f>
        <v>0</v>
      </c>
    </row>
    <row r="13" spans="1:5">
      <c r="A13" s="401" t="s">
        <v>31</v>
      </c>
      <c r="B13" s="394">
        <v>24</v>
      </c>
      <c r="C13" s="415"/>
      <c r="D13" s="415"/>
      <c r="E13" s="415"/>
    </row>
    <row r="14" spans="1: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>
      <c r="A15" s="399" t="s">
        <v>33</v>
      </c>
      <c r="B15" s="392"/>
      <c r="C15" s="426"/>
      <c r="D15" s="418"/>
      <c r="E15" s="418"/>
    </row>
    <row r="16" spans="1:5">
      <c r="A16" s="401" t="s">
        <v>34</v>
      </c>
      <c r="B16" s="394">
        <v>30</v>
      </c>
      <c r="C16" s="427"/>
      <c r="D16" s="415"/>
      <c r="E16" s="412">
        <f>+'F112-2'!I22</f>
        <v>0</v>
      </c>
    </row>
    <row r="17" spans="1:5">
      <c r="A17" s="401" t="s">
        <v>35</v>
      </c>
      <c r="B17" s="396">
        <v>31</v>
      </c>
      <c r="C17" s="416"/>
      <c r="D17" s="423">
        <f>+'F112-2'!I17</f>
        <v>0</v>
      </c>
      <c r="E17" s="508" t="s">
        <v>112</v>
      </c>
    </row>
    <row r="18" spans="1:5">
      <c r="A18" s="401" t="s">
        <v>36</v>
      </c>
      <c r="B18" s="396">
        <v>32</v>
      </c>
      <c r="C18" s="416"/>
      <c r="D18" s="416"/>
      <c r="E18" s="423">
        <f>+'F263'!H29</f>
        <v>0</v>
      </c>
    </row>
    <row r="19" spans="1:5">
      <c r="A19" s="401" t="s">
        <v>37</v>
      </c>
      <c r="B19" s="396">
        <v>33</v>
      </c>
      <c r="C19" s="428"/>
      <c r="D19" s="416"/>
      <c r="E19" s="423">
        <f>+'F263'!J29</f>
        <v>0</v>
      </c>
    </row>
    <row r="20" spans="1:5">
      <c r="A20" s="401" t="s">
        <v>38</v>
      </c>
      <c r="B20" s="396">
        <v>34</v>
      </c>
      <c r="C20" s="416"/>
      <c r="D20" s="416"/>
      <c r="E20" s="423">
        <f>+'F112-2'!I29</f>
        <v>0</v>
      </c>
    </row>
    <row r="21" spans="1:5">
      <c r="A21" s="401" t="s">
        <v>39</v>
      </c>
      <c r="B21" s="396">
        <v>35</v>
      </c>
      <c r="C21" s="416"/>
      <c r="D21" s="416"/>
      <c r="E21" s="423">
        <f>+'F263'!L29</f>
        <v>0</v>
      </c>
    </row>
    <row r="22" spans="1:5">
      <c r="A22" s="401" t="s">
        <v>40</v>
      </c>
      <c r="B22" s="396">
        <v>36</v>
      </c>
      <c r="C22" s="416"/>
      <c r="D22" s="416"/>
      <c r="E22" s="416"/>
    </row>
    <row r="23" spans="1: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>
      <c r="A24" s="399" t="s">
        <v>42</v>
      </c>
      <c r="B24" s="392"/>
      <c r="C24" s="426"/>
      <c r="D24" s="418"/>
      <c r="E24" s="418"/>
    </row>
    <row r="25" spans="1:5">
      <c r="A25" s="401" t="s">
        <v>43</v>
      </c>
      <c r="B25" s="394">
        <v>40</v>
      </c>
      <c r="C25" s="427"/>
      <c r="D25" s="415"/>
      <c r="E25" s="415"/>
    </row>
    <row r="26" spans="1:5">
      <c r="A26" s="401" t="s">
        <v>44</v>
      </c>
      <c r="B26" s="396">
        <v>41</v>
      </c>
      <c r="C26" s="416"/>
      <c r="D26" s="416"/>
      <c r="E26" s="416"/>
    </row>
    <row r="27" spans="1:5">
      <c r="A27" s="401" t="s">
        <v>45</v>
      </c>
      <c r="B27" s="396">
        <v>42</v>
      </c>
      <c r="C27" s="416"/>
      <c r="D27" s="416"/>
      <c r="E27" s="416"/>
    </row>
    <row r="28" spans="1:5">
      <c r="A28" s="401" t="s">
        <v>46</v>
      </c>
      <c r="B28" s="396">
        <v>43</v>
      </c>
      <c r="C28" s="416"/>
      <c r="D28" s="416"/>
      <c r="E28" s="508" t="s">
        <v>112</v>
      </c>
    </row>
    <row r="29" spans="1: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>
      <c r="A30" s="410" t="s">
        <v>48</v>
      </c>
      <c r="B30" s="392"/>
      <c r="C30" s="418"/>
      <c r="D30" s="418"/>
      <c r="E30" s="418"/>
    </row>
    <row r="31" spans="1:5">
      <c r="A31" s="406" t="s">
        <v>379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>
      <c r="A32" s="399"/>
      <c r="B32" s="392"/>
      <c r="C32" s="418"/>
      <c r="D32" s="418"/>
      <c r="E32" s="418"/>
    </row>
    <row r="33" spans="1: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34" spans="1:5">
      <c r="A34" s="430"/>
      <c r="B34" s="431"/>
      <c r="C34" s="403"/>
      <c r="D34" s="403"/>
      <c r="E34" s="403"/>
    </row>
    <row r="35" spans="1:5">
      <c r="A35" s="430"/>
      <c r="B35" s="431"/>
      <c r="C35" s="403"/>
      <c r="D35" s="403"/>
      <c r="E35" s="403"/>
    </row>
    <row r="36" spans="1:5">
      <c r="A36" s="430"/>
      <c r="B36" s="431"/>
      <c r="C36" s="403"/>
      <c r="D36" s="403"/>
      <c r="E36" s="403"/>
    </row>
    <row r="37" spans="1:5">
      <c r="A37" s="430"/>
      <c r="B37" s="431"/>
      <c r="C37" s="403"/>
      <c r="D37" s="403"/>
      <c r="E37" s="403"/>
    </row>
    <row r="38" spans="1:5">
      <c r="A38" s="430"/>
      <c r="B38" s="431"/>
      <c r="C38" s="403"/>
      <c r="D38" s="403"/>
      <c r="E38" s="403"/>
    </row>
    <row r="39" spans="1:5">
      <c r="A39" s="430"/>
      <c r="B39" s="431"/>
      <c r="C39" s="403"/>
      <c r="D39" s="403"/>
      <c r="E39" s="403"/>
    </row>
    <row r="40" spans="1:5">
      <c r="A40" s="430"/>
      <c r="B40" s="431"/>
      <c r="C40" s="403"/>
      <c r="D40" s="403"/>
      <c r="E40" s="403"/>
    </row>
    <row r="41" spans="1:5">
      <c r="A41" s="430"/>
      <c r="B41" s="431"/>
      <c r="C41" s="403"/>
      <c r="D41" s="403"/>
      <c r="E41" s="403"/>
    </row>
    <row r="42" spans="1:5">
      <c r="A42" s="430"/>
      <c r="B42" s="431"/>
      <c r="C42" s="403"/>
      <c r="D42" s="403"/>
      <c r="E42" s="403"/>
    </row>
    <row r="43" spans="1:5">
      <c r="A43" s="430"/>
      <c r="B43" s="431"/>
      <c r="C43" s="403"/>
      <c r="D43" s="403"/>
      <c r="E43" s="403"/>
    </row>
    <row r="44" spans="1:5">
      <c r="A44" s="430"/>
      <c r="B44" s="431"/>
      <c r="C44" s="403"/>
      <c r="D44" s="403"/>
      <c r="E44" s="403"/>
    </row>
    <row r="45" spans="1:5">
      <c r="A45" s="430"/>
      <c r="B45" s="431"/>
      <c r="C45" s="403"/>
      <c r="D45" s="403"/>
      <c r="E45" s="403"/>
    </row>
    <row r="46" spans="1:5">
      <c r="A46" s="430"/>
      <c r="B46" s="431"/>
      <c r="C46" s="403"/>
      <c r="D46" s="403"/>
      <c r="E46" s="403"/>
    </row>
    <row r="47" spans="1:5">
      <c r="A47" s="430"/>
      <c r="B47" s="431"/>
      <c r="C47" s="403"/>
      <c r="D47" s="403"/>
      <c r="E47" s="403"/>
    </row>
    <row r="48" spans="1:5">
      <c r="A48" s="430"/>
      <c r="B48" s="431"/>
      <c r="C48" s="403"/>
      <c r="D48" s="403"/>
      <c r="E48" s="403"/>
    </row>
    <row r="49" spans="1:5">
      <c r="A49" s="430"/>
      <c r="B49" s="431"/>
      <c r="C49" s="403"/>
      <c r="D49" s="403"/>
      <c r="E49" s="403"/>
    </row>
    <row r="50" spans="1:5">
      <c r="A50" s="430"/>
      <c r="B50" s="431"/>
      <c r="C50" s="403"/>
      <c r="D50" s="403"/>
      <c r="E50" s="403"/>
    </row>
    <row r="51" spans="1:5">
      <c r="A51" s="430"/>
      <c r="B51" s="431"/>
      <c r="C51" s="403"/>
      <c r="D51" s="403"/>
      <c r="E51" s="403"/>
    </row>
    <row r="52" spans="1:5">
      <c r="A52" s="430"/>
      <c r="B52" s="431"/>
      <c r="C52" s="403"/>
      <c r="D52" s="403"/>
      <c r="E52" s="403"/>
    </row>
    <row r="53" spans="1:5">
      <c r="A53" s="430"/>
      <c r="B53" s="431"/>
      <c r="C53" s="403"/>
      <c r="D53" s="403"/>
      <c r="E53" s="403"/>
    </row>
    <row r="54" spans="1:5">
      <c r="A54" s="254" t="s">
        <v>343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="90" zoomScaleNormal="90" workbookViewId="0"/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392</v>
      </c>
    </row>
    <row r="3" spans="1:5">
      <c r="A3" s="390" t="s">
        <v>2</v>
      </c>
      <c r="B3" s="390"/>
      <c r="C3" s="390"/>
      <c r="D3" s="390"/>
      <c r="E3" s="3" t="str">
        <f>+'Gen-1'!$E$2</f>
        <v>2012-2013</v>
      </c>
    </row>
    <row r="4" spans="1:5">
      <c r="A4" s="506"/>
      <c r="B4" s="390"/>
      <c r="C4" s="496"/>
      <c r="D4" s="496"/>
      <c r="E4" s="496"/>
    </row>
    <row r="5" spans="1:5">
      <c r="A5" s="401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200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406" t="s">
        <v>49</v>
      </c>
      <c r="B8" s="394">
        <v>62</v>
      </c>
      <c r="C8" s="398">
        <f>+'No-Fund Warrant-1'!C33</f>
        <v>0</v>
      </c>
      <c r="D8" s="398">
        <f>+'No-Fund Warrant-1'!D33</f>
        <v>0</v>
      </c>
      <c r="E8" s="398">
        <f>+'No-Fund Warrant-1'!E33</f>
        <v>0</v>
      </c>
    </row>
    <row r="9" spans="1:5">
      <c r="A9" s="399"/>
      <c r="B9" s="399"/>
      <c r="C9" s="418"/>
      <c r="D9" s="418"/>
      <c r="E9" s="418"/>
    </row>
    <row r="10" spans="1:5">
      <c r="A10" s="401" t="s">
        <v>52</v>
      </c>
      <c r="B10" s="401"/>
      <c r="C10" s="414"/>
      <c r="D10" s="414"/>
      <c r="E10" s="414"/>
    </row>
    <row r="11" spans="1:5">
      <c r="A11" s="401" t="s">
        <v>188</v>
      </c>
      <c r="B11" s="396">
        <v>72</v>
      </c>
      <c r="C11" s="416"/>
      <c r="D11" s="416"/>
      <c r="E11" s="416"/>
    </row>
    <row r="12" spans="1:5">
      <c r="A12" s="401" t="s">
        <v>189</v>
      </c>
      <c r="B12" s="396">
        <v>73</v>
      </c>
      <c r="C12" s="416"/>
      <c r="D12" s="416"/>
      <c r="E12" s="416"/>
    </row>
    <row r="13" spans="1:5">
      <c r="A13" s="406" t="s">
        <v>181</v>
      </c>
      <c r="B13" s="394">
        <v>79</v>
      </c>
      <c r="C13" s="412">
        <f>SUM(C11:C12)</f>
        <v>0</v>
      </c>
      <c r="D13" s="412">
        <f>SUM(D11:D12)</f>
        <v>0</v>
      </c>
      <c r="E13" s="412">
        <f>SUM(E11:E12)</f>
        <v>0</v>
      </c>
    </row>
    <row r="14" spans="1:5">
      <c r="A14" s="399"/>
      <c r="B14" s="392"/>
      <c r="C14" s="418"/>
      <c r="D14" s="418"/>
      <c r="E14" s="418"/>
    </row>
    <row r="15" spans="1:5">
      <c r="A15" s="406" t="s">
        <v>183</v>
      </c>
      <c r="B15" s="394">
        <v>89</v>
      </c>
      <c r="C15" s="415"/>
      <c r="D15" s="415"/>
      <c r="E15" s="415"/>
    </row>
    <row r="16" spans="1:5">
      <c r="A16" s="399"/>
      <c r="B16" s="392"/>
      <c r="C16" s="436"/>
      <c r="D16" s="418"/>
      <c r="E16" s="418"/>
    </row>
    <row r="17" spans="1:5">
      <c r="A17" s="406" t="s">
        <v>192</v>
      </c>
      <c r="B17" s="394">
        <v>90</v>
      </c>
      <c r="C17" s="412">
        <f>SUM(C13+C15)</f>
        <v>0</v>
      </c>
      <c r="D17" s="412">
        <f>SUM(D13+D15)</f>
        <v>0</v>
      </c>
      <c r="E17" s="412">
        <f>SUM(E13+E15)</f>
        <v>0</v>
      </c>
    </row>
    <row r="18" spans="1:5">
      <c r="A18" s="399"/>
      <c r="B18" s="392"/>
      <c r="C18" s="418"/>
      <c r="D18" s="418"/>
      <c r="E18" s="420"/>
    </row>
    <row r="19" spans="1:5">
      <c r="A19" s="406" t="s">
        <v>193</v>
      </c>
      <c r="B19" s="394">
        <v>93</v>
      </c>
      <c r="C19" s="412">
        <f>SUM(C8-C17)</f>
        <v>0</v>
      </c>
      <c r="D19" s="412">
        <f>SUM(D8-D17)</f>
        <v>0</v>
      </c>
      <c r="E19" s="508" t="s">
        <v>112</v>
      </c>
    </row>
    <row r="20" spans="1:5">
      <c r="A20" s="401" t="s">
        <v>151</v>
      </c>
      <c r="B20" s="393"/>
      <c r="C20" s="426"/>
      <c r="D20" s="426"/>
      <c r="E20" s="414"/>
    </row>
    <row r="21" spans="1:5">
      <c r="A21" s="421" t="s">
        <v>152</v>
      </c>
      <c r="B21" s="394">
        <v>94</v>
      </c>
      <c r="C21" s="426"/>
      <c r="D21" s="426"/>
      <c r="E21" s="412">
        <f>+'No-Fund Warrant-1'!E8</f>
        <v>0</v>
      </c>
    </row>
    <row r="22" spans="1:5">
      <c r="A22" s="422" t="s">
        <v>375</v>
      </c>
      <c r="B22" s="396">
        <v>95</v>
      </c>
      <c r="C22" s="426"/>
      <c r="D22" s="426"/>
      <c r="E22" s="423">
        <f>+'No-Fund Warrant-1'!E16</f>
        <v>0</v>
      </c>
    </row>
    <row r="23" spans="1:5">
      <c r="A23" s="422" t="s">
        <v>377</v>
      </c>
      <c r="B23" s="396">
        <v>96</v>
      </c>
      <c r="C23" s="426"/>
      <c r="D23" s="426"/>
      <c r="E23" s="423">
        <f>+'No-Fund Warrant-1'!E31-'No-Fund Warrant-1'!E16</f>
        <v>0</v>
      </c>
    </row>
    <row r="24" spans="1:5">
      <c r="A24" s="422" t="s">
        <v>197</v>
      </c>
      <c r="B24" s="396">
        <v>97</v>
      </c>
      <c r="C24" s="426"/>
      <c r="D24" s="426"/>
      <c r="E24" s="416">
        <f>E23*0.5</f>
        <v>0</v>
      </c>
    </row>
    <row r="25" spans="1:5">
      <c r="A25" s="399"/>
      <c r="B25" s="392"/>
      <c r="C25" s="426"/>
      <c r="D25" s="426"/>
      <c r="E25" s="418"/>
    </row>
    <row r="26" spans="1:5">
      <c r="A26" s="406" t="s">
        <v>195</v>
      </c>
      <c r="B26" s="394">
        <v>98</v>
      </c>
      <c r="C26" s="426"/>
      <c r="D26" s="426"/>
      <c r="E26" s="412">
        <f>SUM(E21:E24)</f>
        <v>0</v>
      </c>
    </row>
    <row r="27" spans="1:5">
      <c r="A27" s="410"/>
      <c r="B27" s="392"/>
      <c r="C27" s="426"/>
      <c r="D27" s="426"/>
      <c r="E27" s="418"/>
    </row>
    <row r="28" spans="1:5">
      <c r="A28" s="406" t="s">
        <v>71</v>
      </c>
      <c r="B28" s="394">
        <v>99</v>
      </c>
      <c r="C28" s="426"/>
      <c r="D28" s="426"/>
      <c r="E28" s="412">
        <f>E17</f>
        <v>0</v>
      </c>
    </row>
    <row r="29" spans="1:5">
      <c r="A29" s="422" t="s">
        <v>198</v>
      </c>
      <c r="B29" s="396">
        <v>100</v>
      </c>
      <c r="C29" s="426"/>
      <c r="D29" s="426"/>
      <c r="E29" s="416">
        <f>E28*0.5</f>
        <v>0</v>
      </c>
    </row>
    <row r="30" spans="1:5">
      <c r="A30" s="422" t="s">
        <v>73</v>
      </c>
      <c r="B30" s="396">
        <v>101</v>
      </c>
      <c r="C30" s="426"/>
      <c r="D30" s="426"/>
      <c r="E30" s="423">
        <f>E28+E29</f>
        <v>0</v>
      </c>
    </row>
    <row r="31" spans="1:5">
      <c r="A31" s="422" t="s">
        <v>155</v>
      </c>
      <c r="B31" s="396">
        <v>102</v>
      </c>
      <c r="C31" s="390"/>
      <c r="D31" s="390"/>
      <c r="E31" s="66">
        <f>+E30-E26</f>
        <v>0</v>
      </c>
    </row>
    <row r="32" spans="1:5">
      <c r="A32" s="422" t="s">
        <v>156</v>
      </c>
      <c r="B32" s="396">
        <v>103</v>
      </c>
      <c r="C32" s="432">
        <f>+'F112-2'!B38</f>
        <v>0.06</v>
      </c>
      <c r="D32" s="390"/>
      <c r="E32" s="65">
        <f>+E33-E31</f>
        <v>0</v>
      </c>
    </row>
    <row r="33" spans="1:5">
      <c r="A33" s="422" t="s">
        <v>157</v>
      </c>
      <c r="B33" s="396">
        <v>104</v>
      </c>
      <c r="C33" s="390"/>
      <c r="D33" s="390"/>
      <c r="E33" s="65">
        <f>+E31/(1-C32)</f>
        <v>0</v>
      </c>
    </row>
    <row r="34" spans="1:5">
      <c r="A34" s="433"/>
      <c r="B34" s="431"/>
      <c r="C34" s="390"/>
      <c r="D34" s="390"/>
      <c r="E34" s="61"/>
    </row>
    <row r="35" spans="1:5">
      <c r="A35" s="433"/>
      <c r="B35" s="431"/>
      <c r="C35" s="390"/>
      <c r="D35" s="390"/>
      <c r="E35" s="61"/>
    </row>
    <row r="36" spans="1:5">
      <c r="A36" s="433"/>
      <c r="B36" s="431"/>
      <c r="C36" s="390"/>
      <c r="D36" s="390"/>
      <c r="E36" s="61"/>
    </row>
    <row r="37" spans="1:5">
      <c r="A37" s="433"/>
      <c r="B37" s="431"/>
      <c r="C37" s="390"/>
      <c r="D37" s="390"/>
      <c r="E37" s="61"/>
    </row>
    <row r="38" spans="1:5">
      <c r="A38" s="433"/>
      <c r="B38" s="431"/>
      <c r="C38" s="390"/>
      <c r="D38" s="390"/>
      <c r="E38" s="61"/>
    </row>
    <row r="39" spans="1:5">
      <c r="A39" s="433"/>
      <c r="B39" s="431"/>
      <c r="C39" s="390"/>
      <c r="D39" s="390"/>
      <c r="E39" s="61"/>
    </row>
    <row r="40" spans="1:5">
      <c r="A40" s="433"/>
      <c r="B40" s="431"/>
      <c r="C40" s="390"/>
      <c r="D40" s="390"/>
      <c r="E40" s="61"/>
    </row>
    <row r="41" spans="1:5">
      <c r="A41" s="433"/>
      <c r="B41" s="431"/>
      <c r="C41" s="390"/>
      <c r="D41" s="390"/>
      <c r="E41" s="61"/>
    </row>
    <row r="42" spans="1:5">
      <c r="A42" s="433"/>
      <c r="B42" s="431"/>
      <c r="C42" s="390"/>
      <c r="D42" s="390"/>
      <c r="E42" s="61"/>
    </row>
    <row r="43" spans="1:5">
      <c r="A43" s="433"/>
      <c r="B43" s="431"/>
      <c r="C43" s="390"/>
      <c r="D43" s="390"/>
      <c r="E43" s="61"/>
    </row>
    <row r="44" spans="1:5">
      <c r="A44" s="433"/>
      <c r="B44" s="431"/>
      <c r="C44" s="390"/>
      <c r="D44" s="390"/>
      <c r="E44" s="61"/>
    </row>
    <row r="45" spans="1:5">
      <c r="A45" s="433"/>
      <c r="B45" s="431"/>
      <c r="C45" s="390"/>
      <c r="D45" s="390"/>
      <c r="E45" s="61"/>
    </row>
    <row r="46" spans="1:5">
      <c r="A46" s="433"/>
      <c r="B46" s="431"/>
      <c r="C46" s="390"/>
      <c r="D46" s="390"/>
      <c r="E46" s="61"/>
    </row>
    <row r="47" spans="1:5">
      <c r="A47" s="433"/>
      <c r="B47" s="431"/>
      <c r="C47" s="390"/>
      <c r="D47" s="390"/>
      <c r="E47" s="61"/>
    </row>
    <row r="48" spans="1:5">
      <c r="A48" s="433"/>
      <c r="B48" s="431"/>
      <c r="C48" s="390"/>
      <c r="D48" s="390"/>
      <c r="E48" s="61"/>
    </row>
    <row r="49" spans="1:5">
      <c r="A49" s="433"/>
      <c r="B49" s="431"/>
      <c r="C49" s="390"/>
      <c r="D49" s="390"/>
      <c r="E49" s="61"/>
    </row>
    <row r="50" spans="1:5">
      <c r="A50" s="433"/>
      <c r="B50" s="431"/>
      <c r="C50" s="390"/>
      <c r="D50" s="390"/>
      <c r="E50" s="61"/>
    </row>
    <row r="51" spans="1:5">
      <c r="A51" s="254" t="s">
        <v>343</v>
      </c>
      <c r="B51" s="255"/>
      <c r="C51" s="256"/>
      <c r="D51" s="255"/>
      <c r="E51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="90" zoomScaleNormal="90" workbookViewId="0"/>
  </sheetViews>
  <sheetFormatPr defaultColWidth="9" defaultRowHeight="15.75"/>
  <cols>
    <col min="1" max="1" width="52.5" style="102" customWidth="1"/>
    <col min="2" max="2" width="4.5" style="102" customWidth="1"/>
    <col min="3" max="5" width="13.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392</v>
      </c>
    </row>
    <row r="3" spans="1:5">
      <c r="A3" s="390" t="s">
        <v>2</v>
      </c>
      <c r="B3" s="390"/>
      <c r="C3" s="390"/>
      <c r="D3" s="390"/>
      <c r="E3" s="3" t="str">
        <f>+'Gen-1'!$E$2</f>
        <v>2012-2013</v>
      </c>
    </row>
    <row r="4" spans="1:5">
      <c r="A4" s="506"/>
      <c r="B4" s="390"/>
      <c r="C4" s="496"/>
      <c r="D4" s="496"/>
      <c r="E4" s="496"/>
    </row>
    <row r="5" spans="1:5">
      <c r="A5" s="399"/>
      <c r="B5" s="392"/>
      <c r="C5" s="22" t="str">
        <f>+'Gen-1'!$C$3</f>
        <v>2010-2011</v>
      </c>
      <c r="D5" s="8" t="str">
        <f>+'Gen-1'!$D$3</f>
        <v>2011-2012</v>
      </c>
      <c r="E5" s="510" t="str">
        <f>+'Gen-1'!$E$3</f>
        <v>2012-2013</v>
      </c>
    </row>
    <row r="6" spans="1:5">
      <c r="A6" s="40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201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5" t="s">
        <v>75</v>
      </c>
      <c r="B8" s="396">
        <v>3</v>
      </c>
      <c r="C8" s="416">
        <v>152698.07999999999</v>
      </c>
      <c r="D8" s="423">
        <f>C32</f>
        <v>316990.26</v>
      </c>
      <c r="E8" s="423">
        <f>D32</f>
        <v>316990.76</v>
      </c>
    </row>
    <row r="9" spans="1:5">
      <c r="A9" s="401" t="s">
        <v>20</v>
      </c>
      <c r="B9" s="393"/>
      <c r="C9" s="414"/>
      <c r="D9" s="414"/>
      <c r="E9" s="414"/>
    </row>
    <row r="10" spans="1:5">
      <c r="A10" s="399" t="s">
        <v>33</v>
      </c>
      <c r="B10" s="392"/>
      <c r="C10" s="426"/>
      <c r="D10" s="418"/>
      <c r="E10" s="418"/>
    </row>
    <row r="11" spans="1:5">
      <c r="A11" s="401" t="s">
        <v>40</v>
      </c>
      <c r="B11" s="396">
        <v>36</v>
      </c>
      <c r="C11" s="416">
        <v>471847.18</v>
      </c>
      <c r="D11" s="416">
        <v>553333</v>
      </c>
      <c r="E11" s="416">
        <v>590906.09</v>
      </c>
    </row>
    <row r="12" spans="1:5">
      <c r="A12" s="406" t="s">
        <v>41</v>
      </c>
      <c r="B12" s="396">
        <v>39</v>
      </c>
      <c r="C12" s="423">
        <f>SUM(C11:C11)</f>
        <v>471847.18</v>
      </c>
      <c r="D12" s="423">
        <f>SUM(D11:D11)</f>
        <v>553333</v>
      </c>
      <c r="E12" s="423">
        <f>SUM(E11:E11)</f>
        <v>590906.09</v>
      </c>
    </row>
    <row r="13" spans="1:5">
      <c r="A13" s="399" t="s">
        <v>42</v>
      </c>
      <c r="B13" s="392"/>
      <c r="C13" s="426"/>
      <c r="D13" s="418"/>
      <c r="E13" s="418"/>
    </row>
    <row r="14" spans="1:5">
      <c r="A14" s="401" t="s">
        <v>43</v>
      </c>
      <c r="B14" s="394">
        <v>40</v>
      </c>
      <c r="C14" s="427"/>
      <c r="D14" s="415"/>
      <c r="E14" s="415"/>
    </row>
    <row r="15" spans="1:5">
      <c r="A15" s="401" t="s">
        <v>44</v>
      </c>
      <c r="B15" s="396">
        <v>41</v>
      </c>
      <c r="C15" s="416"/>
      <c r="D15" s="416"/>
      <c r="E15" s="416"/>
    </row>
    <row r="16" spans="1:5">
      <c r="A16" s="401" t="s">
        <v>383</v>
      </c>
      <c r="B16" s="396">
        <v>42</v>
      </c>
      <c r="C16" s="416"/>
      <c r="D16" s="416"/>
      <c r="E16" s="416"/>
    </row>
    <row r="17" spans="1:5">
      <c r="A17" s="401" t="s">
        <v>46</v>
      </c>
      <c r="B17" s="396">
        <v>43</v>
      </c>
      <c r="C17" s="416"/>
      <c r="D17" s="416"/>
      <c r="E17" s="508" t="s">
        <v>112</v>
      </c>
    </row>
    <row r="18" spans="1:5">
      <c r="A18" s="406" t="s">
        <v>47</v>
      </c>
      <c r="B18" s="396">
        <v>49</v>
      </c>
      <c r="C18" s="423">
        <f>SUM(C14:C17)</f>
        <v>0</v>
      </c>
      <c r="D18" s="423">
        <f>SUM(D14:D17)</f>
        <v>0</v>
      </c>
      <c r="E18" s="423">
        <f>SUM(E14:E17)</f>
        <v>0</v>
      </c>
    </row>
    <row r="19" spans="1:5">
      <c r="A19" s="410" t="s">
        <v>48</v>
      </c>
      <c r="B19" s="392"/>
      <c r="C19" s="418"/>
      <c r="D19" s="418"/>
      <c r="E19" s="418"/>
    </row>
    <row r="20" spans="1:5">
      <c r="A20" s="406" t="s">
        <v>384</v>
      </c>
      <c r="B20" s="394">
        <v>60</v>
      </c>
      <c r="C20" s="412">
        <f>SUM(C18+C12)</f>
        <v>471847.18</v>
      </c>
      <c r="D20" s="412">
        <f>SUM(D18+D12)</f>
        <v>553333</v>
      </c>
      <c r="E20" s="412">
        <f>SUM(E18+E12)</f>
        <v>590906.09</v>
      </c>
    </row>
    <row r="21" spans="1:5">
      <c r="A21" s="406" t="s">
        <v>49</v>
      </c>
      <c r="B21" s="394">
        <v>62</v>
      </c>
      <c r="C21" s="412">
        <f>SUM(C8+C20)</f>
        <v>624545.26</v>
      </c>
      <c r="D21" s="412">
        <f>SUM(D8+D20)</f>
        <v>870323.26</v>
      </c>
      <c r="E21" s="412">
        <f>SUM(E8+E20)</f>
        <v>907896.85</v>
      </c>
    </row>
    <row r="22" spans="1:5">
      <c r="A22" s="399"/>
      <c r="B22" s="399"/>
      <c r="C22" s="418"/>
      <c r="D22" s="418"/>
      <c r="E22" s="418"/>
    </row>
    <row r="23" spans="1:5">
      <c r="A23" s="401" t="s">
        <v>52</v>
      </c>
      <c r="B23" s="401"/>
      <c r="C23" s="414"/>
      <c r="D23" s="414"/>
      <c r="E23" s="414"/>
    </row>
    <row r="24" spans="1:5">
      <c r="A24" s="401" t="s">
        <v>188</v>
      </c>
      <c r="B24" s="396">
        <v>72</v>
      </c>
      <c r="C24" s="416">
        <v>255000</v>
      </c>
      <c r="D24" s="416">
        <v>310795</v>
      </c>
      <c r="E24" s="416">
        <v>590906</v>
      </c>
    </row>
    <row r="25" spans="1:5">
      <c r="A25" s="401" t="s">
        <v>189</v>
      </c>
      <c r="B25" s="396">
        <v>73</v>
      </c>
      <c r="C25" s="416">
        <f>35925+1630+15000</f>
        <v>52555</v>
      </c>
      <c r="D25" s="416">
        <v>242537.5</v>
      </c>
      <c r="E25" s="416"/>
    </row>
    <row r="26" spans="1:5">
      <c r="A26" s="401" t="s">
        <v>190</v>
      </c>
      <c r="B26" s="396">
        <v>74</v>
      </c>
      <c r="C26" s="416"/>
      <c r="D26" s="416"/>
      <c r="E26" s="416"/>
    </row>
    <row r="27" spans="1:5">
      <c r="A27" s="401" t="s">
        <v>191</v>
      </c>
      <c r="B27" s="396">
        <v>75</v>
      </c>
      <c r="C27" s="416"/>
      <c r="D27" s="416"/>
      <c r="E27" s="416"/>
    </row>
    <row r="28" spans="1:5">
      <c r="A28" s="406" t="s">
        <v>181</v>
      </c>
      <c r="B28" s="394">
        <v>79</v>
      </c>
      <c r="C28" s="412">
        <f>SUM(C24:C27)</f>
        <v>307555</v>
      </c>
      <c r="D28" s="412">
        <f>SUM(D24:D27)</f>
        <v>553332.5</v>
      </c>
      <c r="E28" s="412">
        <f>SUM(E24:E27)</f>
        <v>590906</v>
      </c>
    </row>
    <row r="29" spans="1:5">
      <c r="A29" s="419" t="s">
        <v>183</v>
      </c>
      <c r="B29" s="394">
        <v>89</v>
      </c>
      <c r="C29" s="412"/>
      <c r="D29" s="412"/>
      <c r="E29" s="412"/>
    </row>
    <row r="30" spans="1:5">
      <c r="A30" s="406" t="s">
        <v>385</v>
      </c>
      <c r="B30" s="394">
        <v>90</v>
      </c>
      <c r="C30" s="412">
        <f>SUM(C28+C29)</f>
        <v>307555</v>
      </c>
      <c r="D30" s="412">
        <f>SUM(D28+D29)</f>
        <v>553332.5</v>
      </c>
      <c r="E30" s="412">
        <f>SUM(E28+E29)</f>
        <v>590906</v>
      </c>
    </row>
    <row r="31" spans="1:5">
      <c r="A31" s="399"/>
      <c r="B31" s="392"/>
      <c r="C31" s="418"/>
      <c r="D31" s="418"/>
      <c r="E31" s="420"/>
    </row>
    <row r="32" spans="1:5">
      <c r="A32" s="406" t="s">
        <v>193</v>
      </c>
      <c r="B32" s="394">
        <v>93</v>
      </c>
      <c r="C32" s="412">
        <f>SUM(C21-C30)</f>
        <v>316990.26</v>
      </c>
      <c r="D32" s="412">
        <f>SUM(D21-D30)</f>
        <v>316990.76</v>
      </c>
      <c r="E32" s="412">
        <f>SUM(E21-E30)</f>
        <v>316990.84999999998</v>
      </c>
    </row>
    <row r="33" spans="1:5">
      <c r="A33" s="430"/>
      <c r="B33" s="431"/>
      <c r="C33" s="425"/>
      <c r="D33" s="425"/>
      <c r="E33" s="425"/>
    </row>
    <row r="34" spans="1:5">
      <c r="A34" s="430"/>
      <c r="B34" s="431"/>
      <c r="C34" s="425"/>
      <c r="D34" s="425"/>
      <c r="E34" s="425"/>
    </row>
    <row r="35" spans="1:5">
      <c r="A35" s="430"/>
      <c r="B35" s="431"/>
      <c r="C35" s="425"/>
      <c r="D35" s="425"/>
      <c r="E35" s="425"/>
    </row>
    <row r="36" spans="1:5">
      <c r="A36" s="430"/>
      <c r="B36" s="431"/>
      <c r="C36" s="425"/>
      <c r="D36" s="425"/>
      <c r="E36" s="425"/>
    </row>
    <row r="37" spans="1:5">
      <c r="A37" s="430"/>
      <c r="B37" s="431"/>
      <c r="C37" s="425"/>
      <c r="D37" s="425"/>
      <c r="E37" s="425"/>
    </row>
    <row r="38" spans="1:5">
      <c r="A38" s="430"/>
      <c r="B38" s="431"/>
      <c r="C38" s="425"/>
      <c r="D38" s="425"/>
      <c r="E38" s="425"/>
    </row>
    <row r="39" spans="1:5">
      <c r="A39" s="430"/>
      <c r="B39" s="431"/>
      <c r="C39" s="425"/>
      <c r="D39" s="425"/>
      <c r="E39" s="425"/>
    </row>
    <row r="40" spans="1:5">
      <c r="A40" s="430"/>
      <c r="B40" s="431"/>
      <c r="C40" s="425"/>
      <c r="D40" s="425"/>
      <c r="E40" s="425"/>
    </row>
    <row r="41" spans="1:5">
      <c r="A41" s="430"/>
      <c r="B41" s="431"/>
      <c r="C41" s="425"/>
      <c r="D41" s="425"/>
      <c r="E41" s="425"/>
    </row>
    <row r="42" spans="1:5">
      <c r="A42" s="430"/>
      <c r="B42" s="431"/>
      <c r="C42" s="425"/>
      <c r="D42" s="425"/>
      <c r="E42" s="425"/>
    </row>
    <row r="43" spans="1:5">
      <c r="A43" s="430"/>
      <c r="B43" s="431"/>
      <c r="C43" s="425"/>
      <c r="D43" s="425"/>
      <c r="E43" s="425"/>
    </row>
    <row r="44" spans="1:5">
      <c r="A44" s="430"/>
      <c r="B44" s="431"/>
      <c r="C44" s="425"/>
      <c r="D44" s="425"/>
      <c r="E44" s="425"/>
    </row>
    <row r="45" spans="1:5">
      <c r="A45" s="430"/>
      <c r="B45" s="431"/>
      <c r="C45" s="425"/>
      <c r="D45" s="425"/>
      <c r="E45" s="425"/>
    </row>
    <row r="46" spans="1:5">
      <c r="A46" s="430"/>
      <c r="B46" s="431"/>
      <c r="C46" s="425"/>
      <c r="D46" s="425"/>
      <c r="E46" s="425"/>
    </row>
    <row r="47" spans="1:5">
      <c r="A47" s="430"/>
      <c r="B47" s="431"/>
      <c r="C47" s="425"/>
      <c r="D47" s="425"/>
      <c r="E47" s="425"/>
    </row>
    <row r="48" spans="1:5">
      <c r="A48" s="430"/>
      <c r="B48" s="431"/>
      <c r="C48" s="425"/>
      <c r="D48" s="425"/>
      <c r="E48" s="425"/>
    </row>
    <row r="49" spans="1:5">
      <c r="A49" s="430"/>
      <c r="B49" s="431"/>
      <c r="C49" s="425"/>
      <c r="D49" s="425"/>
      <c r="E49" s="425"/>
    </row>
    <row r="50" spans="1:5">
      <c r="A50" s="598" t="s">
        <v>473</v>
      </c>
      <c r="B50" s="598"/>
      <c r="C50" s="598"/>
      <c r="D50" s="598"/>
      <c r="E50" s="598"/>
    </row>
  </sheetData>
  <mergeCells count="1">
    <mergeCell ref="A50:E50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="90" zoomScaleNormal="90" workbookViewId="0"/>
  </sheetViews>
  <sheetFormatPr defaultColWidth="9" defaultRowHeight="15.75"/>
  <cols>
    <col min="1" max="1" width="22.875" style="2" customWidth="1"/>
    <col min="2" max="2" width="12.875" style="2" customWidth="1"/>
    <col min="3" max="3" width="7.125" style="541" bestFit="1" customWidth="1"/>
    <col min="4" max="4" width="12.875" style="2" customWidth="1"/>
    <col min="5" max="5" width="7.875" style="541" customWidth="1"/>
    <col min="6" max="7" width="12.875" style="2" customWidth="1"/>
    <col min="8" max="8" width="7.25" style="541" customWidth="1"/>
    <col min="9" max="16384" width="9" style="2"/>
  </cols>
  <sheetData>
    <row r="1" spans="1:8">
      <c r="A1" s="2" t="s">
        <v>393</v>
      </c>
      <c r="H1" s="540" t="s">
        <v>1</v>
      </c>
    </row>
    <row r="2" spans="1:8">
      <c r="A2" s="605" t="s">
        <v>78</v>
      </c>
      <c r="B2" s="605"/>
      <c r="C2" s="605"/>
      <c r="D2" s="605"/>
      <c r="E2" s="605"/>
      <c r="F2" s="605"/>
      <c r="G2" s="605"/>
      <c r="H2" s="605"/>
    </row>
    <row r="3" spans="1:8">
      <c r="A3" s="605" t="s">
        <v>437</v>
      </c>
      <c r="B3" s="605"/>
      <c r="C3" s="605"/>
      <c r="D3" s="605"/>
      <c r="E3" s="605"/>
      <c r="F3" s="605"/>
      <c r="G3" s="605"/>
      <c r="H3" s="605"/>
    </row>
    <row r="4" spans="1:8" ht="9.4" customHeight="1"/>
    <row r="5" spans="1:8">
      <c r="A5" s="600" t="s">
        <v>454</v>
      </c>
      <c r="B5" s="600"/>
      <c r="C5" s="600"/>
      <c r="D5" s="600"/>
      <c r="E5" s="600"/>
      <c r="F5" s="600"/>
      <c r="G5" s="600"/>
      <c r="H5" s="600"/>
    </row>
    <row r="6" spans="1:8">
      <c r="A6" s="600" t="s">
        <v>455</v>
      </c>
      <c r="B6" s="600"/>
      <c r="C6" s="600"/>
      <c r="D6" s="600"/>
      <c r="E6" s="600"/>
      <c r="F6" s="600"/>
      <c r="G6" s="600"/>
      <c r="H6" s="600"/>
    </row>
    <row r="7" spans="1:8">
      <c r="A7" s="600" t="s">
        <v>344</v>
      </c>
      <c r="B7" s="600"/>
      <c r="C7" s="600"/>
      <c r="D7" s="600"/>
      <c r="E7" s="600"/>
      <c r="F7" s="600"/>
      <c r="G7" s="600"/>
      <c r="H7" s="600"/>
    </row>
    <row r="8" spans="1:8">
      <c r="A8" s="600" t="s">
        <v>456</v>
      </c>
      <c r="B8" s="600"/>
      <c r="C8" s="600"/>
      <c r="D8" s="600"/>
      <c r="E8" s="600"/>
      <c r="F8" s="600"/>
      <c r="G8" s="600"/>
      <c r="H8" s="600"/>
    </row>
    <row r="9" spans="1:8">
      <c r="A9" s="600" t="s">
        <v>141</v>
      </c>
      <c r="B9" s="600"/>
      <c r="C9" s="600"/>
      <c r="D9" s="600"/>
      <c r="E9" s="600"/>
      <c r="F9" s="600"/>
      <c r="G9" s="600"/>
      <c r="H9" s="600"/>
    </row>
    <row r="10" spans="1:8" ht="6.75" customHeight="1">
      <c r="A10" s="33"/>
      <c r="B10" s="33"/>
      <c r="C10" s="542"/>
      <c r="D10" s="33"/>
      <c r="E10" s="542"/>
      <c r="F10" s="33"/>
      <c r="G10" s="33"/>
      <c r="H10" s="542"/>
    </row>
    <row r="11" spans="1:8">
      <c r="A11" s="601" t="s">
        <v>79</v>
      </c>
      <c r="B11" s="601"/>
      <c r="C11" s="601"/>
      <c r="D11" s="601"/>
      <c r="E11" s="601"/>
      <c r="F11" s="601"/>
      <c r="G11" s="601"/>
      <c r="H11" s="601"/>
    </row>
    <row r="12" spans="1:8">
      <c r="A12" s="596" t="s">
        <v>438</v>
      </c>
      <c r="B12" s="596"/>
      <c r="C12" s="596"/>
      <c r="D12" s="596"/>
      <c r="E12" s="596"/>
      <c r="F12" s="596"/>
      <c r="G12" s="596"/>
      <c r="H12" s="596"/>
    </row>
    <row r="13" spans="1:8">
      <c r="A13" s="596" t="s">
        <v>439</v>
      </c>
      <c r="B13" s="596"/>
      <c r="C13" s="596"/>
      <c r="D13" s="596"/>
      <c r="E13" s="596"/>
      <c r="F13" s="596"/>
      <c r="G13" s="596"/>
      <c r="H13" s="596"/>
    </row>
    <row r="14" spans="1:8">
      <c r="A14" s="596" t="s">
        <v>80</v>
      </c>
      <c r="B14" s="596"/>
      <c r="C14" s="596"/>
      <c r="D14" s="596"/>
      <c r="E14" s="596"/>
      <c r="F14" s="596"/>
      <c r="G14" s="596"/>
      <c r="H14" s="596"/>
    </row>
    <row r="15" spans="1:8" ht="8.25" customHeight="1"/>
    <row r="16" spans="1:8">
      <c r="B16" s="606" t="s">
        <v>369</v>
      </c>
      <c r="C16" s="607"/>
      <c r="D16" s="606" t="s">
        <v>395</v>
      </c>
      <c r="E16" s="607"/>
      <c r="F16" s="606" t="s">
        <v>440</v>
      </c>
      <c r="G16" s="608"/>
      <c r="H16" s="607"/>
    </row>
    <row r="17" spans="1:8">
      <c r="B17" s="22" t="s">
        <v>3</v>
      </c>
      <c r="C17" s="544" t="s">
        <v>3</v>
      </c>
      <c r="D17" s="5" t="s">
        <v>3</v>
      </c>
      <c r="E17" s="543" t="s">
        <v>81</v>
      </c>
      <c r="F17" s="32" t="s">
        <v>364</v>
      </c>
      <c r="G17" s="5" t="s">
        <v>11</v>
      </c>
      <c r="H17" s="543" t="s">
        <v>82</v>
      </c>
    </row>
    <row r="18" spans="1:8">
      <c r="B18" s="22" t="s">
        <v>83</v>
      </c>
      <c r="C18" s="544" t="s">
        <v>84</v>
      </c>
      <c r="D18" s="8" t="s">
        <v>83</v>
      </c>
      <c r="E18" s="544" t="s">
        <v>5</v>
      </c>
      <c r="F18" s="33" t="s">
        <v>83</v>
      </c>
      <c r="G18" s="8" t="s">
        <v>441</v>
      </c>
      <c r="H18" s="544" t="s">
        <v>5</v>
      </c>
    </row>
    <row r="19" spans="1:8">
      <c r="B19" s="22" t="s">
        <v>9</v>
      </c>
      <c r="C19" s="544" t="s">
        <v>85</v>
      </c>
      <c r="D19" s="8" t="s">
        <v>9</v>
      </c>
      <c r="E19" s="544" t="s">
        <v>85</v>
      </c>
      <c r="F19" s="33" t="s">
        <v>9</v>
      </c>
      <c r="G19" s="8" t="s">
        <v>8</v>
      </c>
      <c r="H19" s="544" t="s">
        <v>85</v>
      </c>
    </row>
    <row r="20" spans="1:8">
      <c r="A20" s="4" t="s">
        <v>370</v>
      </c>
      <c r="B20" s="17"/>
      <c r="C20" s="545"/>
      <c r="D20" s="4"/>
      <c r="E20" s="545"/>
      <c r="F20" s="19"/>
      <c r="G20" s="4"/>
      <c r="H20" s="545"/>
    </row>
    <row r="21" spans="1:8">
      <c r="A21" s="10" t="s">
        <v>86</v>
      </c>
      <c r="B21" s="18">
        <f>+'Gen-2'!C25</f>
        <v>10089275.220000001</v>
      </c>
      <c r="C21" s="552">
        <v>34.896000000000001</v>
      </c>
      <c r="D21" s="10">
        <f>+'Gen-2'!D25</f>
        <v>11342789.619999999</v>
      </c>
      <c r="E21" s="552">
        <v>34.744999999999997</v>
      </c>
      <c r="F21" s="20">
        <f>+'Gen-2'!E25</f>
        <v>11286741</v>
      </c>
      <c r="G21" s="10">
        <f>+'Gen-2'!E42</f>
        <v>8323719.124927016</v>
      </c>
      <c r="H21" s="546">
        <f>+G21/F$36*1000</f>
        <v>34.744442143534506</v>
      </c>
    </row>
    <row r="22" spans="1:8">
      <c r="A22" s="12" t="s">
        <v>399</v>
      </c>
      <c r="B22" s="44">
        <f>+'PTE-2'!C27</f>
        <v>2456265.77</v>
      </c>
      <c r="C22" s="553"/>
      <c r="D22" s="35">
        <f>+'PTE-2'!D27</f>
        <v>2919126.6900000004</v>
      </c>
      <c r="E22" s="553"/>
      <c r="F22" s="36">
        <f>+'PTE-2'!E27</f>
        <v>2833703</v>
      </c>
      <c r="G22" s="37" t="s">
        <v>112</v>
      </c>
      <c r="H22" s="547" t="s">
        <v>114</v>
      </c>
    </row>
    <row r="23" spans="1:8">
      <c r="A23" s="12" t="s">
        <v>87</v>
      </c>
      <c r="B23" s="44">
        <f>+'ABE-2'!C24</f>
        <v>0</v>
      </c>
      <c r="C23" s="553"/>
      <c r="D23" s="36">
        <f>+'ABE-2'!D24</f>
        <v>0</v>
      </c>
      <c r="E23" s="553"/>
      <c r="F23" s="36">
        <f>+'ABE-2'!E24</f>
        <v>9.5</v>
      </c>
      <c r="G23" s="35">
        <f>+'ABE-2'!E41</f>
        <v>0.10638297872340388</v>
      </c>
      <c r="H23" s="548">
        <f>+G23/F$36*1000</f>
        <v>4.4405838229729758E-7</v>
      </c>
    </row>
    <row r="24" spans="1:8">
      <c r="A24" s="12" t="s">
        <v>341</v>
      </c>
      <c r="B24" s="44">
        <f>+'AdSupp-2'!C28</f>
        <v>0</v>
      </c>
      <c r="C24" s="547" t="s">
        <v>114</v>
      </c>
      <c r="D24" s="27">
        <f>+'AdSupp-2'!D28</f>
        <v>0</v>
      </c>
      <c r="E24" s="547" t="s">
        <v>114</v>
      </c>
      <c r="F24" s="27">
        <f>+'AdSupp-2'!E28</f>
        <v>0</v>
      </c>
      <c r="G24" s="37" t="s">
        <v>112</v>
      </c>
      <c r="H24" s="547" t="s">
        <v>114</v>
      </c>
    </row>
    <row r="25" spans="1:8">
      <c r="A25" s="12" t="s">
        <v>88</v>
      </c>
      <c r="B25" s="30">
        <f>+'MotorCyc-2'!C28</f>
        <v>0</v>
      </c>
      <c r="C25" s="547" t="s">
        <v>114</v>
      </c>
      <c r="D25" s="12">
        <f>+'MotorCyc-2'!D28</f>
        <v>0</v>
      </c>
      <c r="E25" s="547" t="s">
        <v>114</v>
      </c>
      <c r="F25" s="12">
        <f>+'MotorCyc-2'!E28</f>
        <v>0</v>
      </c>
      <c r="G25" s="37" t="s">
        <v>112</v>
      </c>
      <c r="H25" s="547" t="s">
        <v>114</v>
      </c>
    </row>
    <row r="26" spans="1:8">
      <c r="A26" s="12" t="s">
        <v>342</v>
      </c>
      <c r="B26" s="30">
        <f>+'Truck-2'!C28</f>
        <v>0</v>
      </c>
      <c r="C26" s="547" t="s">
        <v>114</v>
      </c>
      <c r="D26" s="12">
        <f>+'Truck-2'!D28</f>
        <v>0</v>
      </c>
      <c r="E26" s="547" t="s">
        <v>114</v>
      </c>
      <c r="F26" s="12">
        <f>+'Truck-2'!E28</f>
        <v>0</v>
      </c>
      <c r="G26" s="37" t="s">
        <v>112</v>
      </c>
      <c r="H26" s="547" t="s">
        <v>114</v>
      </c>
    </row>
    <row r="27" spans="1:8">
      <c r="A27" s="12" t="s">
        <v>89</v>
      </c>
      <c r="B27" s="30">
        <f>+Auxillary!C33</f>
        <v>3193761.56</v>
      </c>
      <c r="C27" s="547" t="s">
        <v>114</v>
      </c>
      <c r="D27" s="35">
        <f>+Auxillary!D33</f>
        <v>3044662.24</v>
      </c>
      <c r="E27" s="547" t="s">
        <v>114</v>
      </c>
      <c r="F27" s="35">
        <f>+Auxillary!J33</f>
        <v>2925917</v>
      </c>
      <c r="G27" s="37" t="s">
        <v>112</v>
      </c>
      <c r="H27" s="547" t="s">
        <v>114</v>
      </c>
    </row>
    <row r="28" spans="1:8">
      <c r="A28" s="7" t="s">
        <v>90</v>
      </c>
      <c r="B28" s="28"/>
      <c r="C28" s="547" t="s">
        <v>114</v>
      </c>
      <c r="D28" s="38"/>
      <c r="E28" s="547" t="s">
        <v>114</v>
      </c>
      <c r="F28" s="39"/>
      <c r="G28" s="37" t="s">
        <v>112</v>
      </c>
      <c r="H28" s="547" t="s">
        <v>114</v>
      </c>
    </row>
    <row r="29" spans="1:8">
      <c r="A29" s="12" t="s">
        <v>226</v>
      </c>
      <c r="B29" s="30">
        <f>+'Cap Out-2'!C20</f>
        <v>454064.41</v>
      </c>
      <c r="C29" s="553">
        <v>1.994</v>
      </c>
      <c r="D29" s="12">
        <f>+'Cap Out-2'!D20</f>
        <v>410151.7</v>
      </c>
      <c r="E29" s="553">
        <v>1.982</v>
      </c>
      <c r="F29" s="12">
        <f>+'Cap Out-2'!E20</f>
        <v>1475000</v>
      </c>
      <c r="G29" s="35">
        <f>+'Cap Out-2'!E36</f>
        <v>474962.02565862361</v>
      </c>
      <c r="H29" s="548">
        <f>+G29/F$36*1000</f>
        <v>1.9825621664061968</v>
      </c>
    </row>
    <row r="30" spans="1:8">
      <c r="A30" s="12" t="s">
        <v>91</v>
      </c>
      <c r="B30" s="30">
        <f>+'B &amp; I - 2'!C20</f>
        <v>0</v>
      </c>
      <c r="C30" s="553"/>
      <c r="D30" s="12">
        <f>+'B &amp; I - 2'!D20</f>
        <v>0</v>
      </c>
      <c r="E30" s="553"/>
      <c r="F30" s="12">
        <f>+'B &amp; I - 2'!E20</f>
        <v>0</v>
      </c>
      <c r="G30" s="35">
        <f>+'B &amp; I - 2'!E36</f>
        <v>0</v>
      </c>
      <c r="H30" s="548">
        <f>+G30/F$36*1000</f>
        <v>0</v>
      </c>
    </row>
    <row r="31" spans="1:8">
      <c r="A31" s="12" t="s">
        <v>229</v>
      </c>
      <c r="B31" s="30">
        <f>+'Special Assess-2'!C20</f>
        <v>0</v>
      </c>
      <c r="C31" s="553"/>
      <c r="D31" s="12">
        <f>+'Special Assess-2'!D20</f>
        <v>0</v>
      </c>
      <c r="E31" s="553"/>
      <c r="F31" s="12">
        <f>+'Special Assess-2'!E20</f>
        <v>0</v>
      </c>
      <c r="G31" s="35">
        <f>+'Special Assess-2'!E36</f>
        <v>0</v>
      </c>
      <c r="H31" s="548">
        <f>+G31/F$36*1000</f>
        <v>0</v>
      </c>
    </row>
    <row r="32" spans="1:8">
      <c r="A32" s="12" t="s">
        <v>92</v>
      </c>
      <c r="B32" s="30">
        <f>+'No-Fund Warrant-2'!C17</f>
        <v>0</v>
      </c>
      <c r="C32" s="553"/>
      <c r="D32" s="12">
        <f>+'No-Fund Warrant-2'!D17</f>
        <v>0</v>
      </c>
      <c r="E32" s="553"/>
      <c r="F32" s="12">
        <f>+'No-Fund Warrant-2'!E17</f>
        <v>0</v>
      </c>
      <c r="G32" s="35">
        <f>+'No-Fund Warrant-2'!E33</f>
        <v>0</v>
      </c>
      <c r="H32" s="548">
        <f>+G32/F$36*1000</f>
        <v>0</v>
      </c>
    </row>
    <row r="33" spans="1:8" ht="16.5" thickBot="1">
      <c r="A33" s="34" t="s">
        <v>93</v>
      </c>
      <c r="B33" s="13">
        <f>+'Rev Bds'!C30</f>
        <v>307555</v>
      </c>
      <c r="C33" s="549" t="s">
        <v>114</v>
      </c>
      <c r="D33" s="4">
        <f>+'Rev Bds'!D30</f>
        <v>553332.5</v>
      </c>
      <c r="E33" s="549" t="s">
        <v>114</v>
      </c>
      <c r="F33" s="4">
        <f>+'Rev Bds'!E30</f>
        <v>590906</v>
      </c>
      <c r="G33" s="40" t="s">
        <v>112</v>
      </c>
      <c r="H33" s="549" t="s">
        <v>114</v>
      </c>
    </row>
    <row r="34" spans="1:8" ht="16.5" thickBot="1">
      <c r="A34" s="49" t="s">
        <v>94</v>
      </c>
      <c r="B34" s="45">
        <f>SUM(B21:B33)</f>
        <v>16500921.960000001</v>
      </c>
      <c r="C34" s="554">
        <f>SUM(C21:C33)</f>
        <v>36.89</v>
      </c>
      <c r="D34" s="41">
        <f>SUM(D21:D33)</f>
        <v>18270062.749999996</v>
      </c>
      <c r="E34" s="554">
        <f>SUM(E21:E33)</f>
        <v>36.726999999999997</v>
      </c>
      <c r="F34" s="41">
        <f>SUM(F21:F33)</f>
        <v>19112276.5</v>
      </c>
      <c r="G34" s="51" t="s">
        <v>112</v>
      </c>
      <c r="H34" s="550">
        <f>SUM(H21:H33)</f>
        <v>36.727004753999083</v>
      </c>
    </row>
    <row r="35" spans="1:8">
      <c r="A35" s="50" t="s">
        <v>95</v>
      </c>
      <c r="B35" s="58">
        <f>+B36*C34/1000</f>
        <v>8795720.5491399989</v>
      </c>
      <c r="C35" s="551"/>
      <c r="D35" s="42">
        <f>+D36*E34/1000</f>
        <v>8852032.145508999</v>
      </c>
      <c r="E35" s="548"/>
      <c r="F35" s="43" t="s">
        <v>77</v>
      </c>
      <c r="G35" s="42">
        <f>SUM(G21:G33)</f>
        <v>8798681.2569686193</v>
      </c>
      <c r="H35" s="551"/>
    </row>
    <row r="36" spans="1:8">
      <c r="A36" s="10" t="s">
        <v>96</v>
      </c>
      <c r="B36" s="52">
        <v>238431026</v>
      </c>
      <c r="C36" s="555"/>
      <c r="D36" s="53">
        <v>241022467</v>
      </c>
      <c r="E36" s="555"/>
      <c r="F36" s="53">
        <f>239893877-324075</f>
        <v>239569802</v>
      </c>
      <c r="G36" s="10"/>
      <c r="H36" s="546"/>
    </row>
    <row r="37" spans="1:8">
      <c r="B37" s="602" t="s">
        <v>97</v>
      </c>
      <c r="C37" s="603"/>
      <c r="D37" s="603"/>
      <c r="E37" s="603"/>
      <c r="F37" s="604"/>
    </row>
    <row r="38" spans="1:8">
      <c r="B38" s="46">
        <v>2010</v>
      </c>
      <c r="C38" s="556"/>
      <c r="D38" s="47">
        <f>+B38+1</f>
        <v>2011</v>
      </c>
      <c r="E38" s="556"/>
      <c r="F38" s="48">
        <f>+D38+1</f>
        <v>2012</v>
      </c>
    </row>
    <row r="39" spans="1:8">
      <c r="A39" s="2" t="s">
        <v>98</v>
      </c>
      <c r="B39" s="54"/>
      <c r="D39" s="54"/>
      <c r="F39" s="54"/>
    </row>
    <row r="40" spans="1:8">
      <c r="A40" s="2" t="s">
        <v>99</v>
      </c>
      <c r="B40" s="55"/>
      <c r="D40" s="55"/>
      <c r="F40" s="55"/>
    </row>
    <row r="41" spans="1:8">
      <c r="A41" s="2" t="s">
        <v>100</v>
      </c>
      <c r="B41" s="55">
        <v>6640000</v>
      </c>
      <c r="D41" s="55">
        <v>6070000</v>
      </c>
      <c r="F41" s="55">
        <v>5770000</v>
      </c>
    </row>
    <row r="42" spans="1:8">
      <c r="A42" s="2" t="s">
        <v>101</v>
      </c>
      <c r="B42" s="55"/>
      <c r="D42" s="55"/>
      <c r="F42" s="55"/>
    </row>
    <row r="43" spans="1:8">
      <c r="A43" s="2" t="s">
        <v>102</v>
      </c>
      <c r="B43" s="55"/>
      <c r="D43" s="55"/>
      <c r="F43" s="55"/>
    </row>
    <row r="44" spans="1:8">
      <c r="A44" s="2" t="s">
        <v>103</v>
      </c>
      <c r="B44" s="55">
        <v>1280000</v>
      </c>
      <c r="D44" s="55">
        <v>1070000</v>
      </c>
      <c r="F44" s="55">
        <v>820000</v>
      </c>
    </row>
    <row r="45" spans="1:8">
      <c r="A45" s="2" t="s">
        <v>104</v>
      </c>
      <c r="B45" s="12">
        <f>SUM(B39:B44)</f>
        <v>7920000</v>
      </c>
      <c r="D45" s="12">
        <f>SUM(D39:D44)</f>
        <v>7140000</v>
      </c>
      <c r="F45" s="12">
        <f>SUM(F39:F44)</f>
        <v>6590000</v>
      </c>
    </row>
    <row r="46" spans="1:8">
      <c r="F46" s="2" t="s">
        <v>105</v>
      </c>
    </row>
    <row r="48" spans="1:8">
      <c r="A48" s="57"/>
      <c r="B48" s="57"/>
    </row>
    <row r="49" spans="1:5">
      <c r="A49" s="599" t="s">
        <v>457</v>
      </c>
      <c r="B49" s="599"/>
    </row>
    <row r="51" spans="1:5">
      <c r="D51" s="73" t="s">
        <v>475</v>
      </c>
      <c r="E51" s="557"/>
    </row>
  </sheetData>
  <mergeCells count="16">
    <mergeCell ref="A6:H6"/>
    <mergeCell ref="B37:F37"/>
    <mergeCell ref="A2:H2"/>
    <mergeCell ref="A3:H3"/>
    <mergeCell ref="A5:H5"/>
    <mergeCell ref="D16:E16"/>
    <mergeCell ref="B16:C16"/>
    <mergeCell ref="F16:H16"/>
    <mergeCell ref="A13:H13"/>
    <mergeCell ref="A14:H14"/>
    <mergeCell ref="A49:B49"/>
    <mergeCell ref="A8:H8"/>
    <mergeCell ref="A9:H9"/>
    <mergeCell ref="A7:H7"/>
    <mergeCell ref="A12:H12"/>
    <mergeCell ref="A11:H11"/>
  </mergeCells>
  <phoneticPr fontId="0" type="noConversion"/>
  <printOptions horizontalCentered="1" verticalCentered="1"/>
  <pageMargins left="0.5" right="0.75" top="0.5" bottom="0.5" header="0.5" footer="0.5"/>
  <pageSetup scale="8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75" zoomScaleNormal="75" workbookViewId="0"/>
  </sheetViews>
  <sheetFormatPr defaultColWidth="9" defaultRowHeight="15.75"/>
  <cols>
    <col min="1" max="1" width="40.5" style="102" customWidth="1"/>
    <col min="2" max="2" width="8.5" style="102" customWidth="1"/>
    <col min="3" max="3" width="17.5" style="102" customWidth="1"/>
    <col min="4" max="4" width="1.625" style="102" customWidth="1"/>
    <col min="5" max="5" width="17.5" style="102" customWidth="1"/>
    <col min="6" max="6" width="1.875" style="102" customWidth="1"/>
    <col min="7" max="7" width="17.5" style="102" customWidth="1"/>
    <col min="8" max="8" width="1.625" style="102" customWidth="1"/>
    <col min="9" max="9" width="17.5" style="102" customWidth="1"/>
    <col min="10" max="16384" width="9" style="102"/>
  </cols>
  <sheetData>
    <row r="1" spans="1:9">
      <c r="A1" s="446" t="s">
        <v>389</v>
      </c>
      <c r="B1" s="446"/>
      <c r="C1" s="446"/>
      <c r="D1" s="446"/>
      <c r="E1" s="446"/>
      <c r="F1" s="446"/>
      <c r="G1" s="446"/>
      <c r="H1" s="446"/>
      <c r="I1" s="447" t="s">
        <v>109</v>
      </c>
    </row>
    <row r="2" spans="1:9">
      <c r="A2" s="448" t="str">
        <f>'F112-1'!A2</f>
        <v>(Revised 5/11)</v>
      </c>
      <c r="B2" s="446"/>
      <c r="C2" s="446"/>
      <c r="D2" s="446"/>
      <c r="E2" s="464" t="s">
        <v>239</v>
      </c>
      <c r="F2" s="446"/>
      <c r="G2" s="449" t="str">
        <f>+'F108'!C2</f>
        <v>Coffeyville Community College</v>
      </c>
      <c r="H2" s="450"/>
      <c r="I2" s="449"/>
    </row>
    <row r="3" spans="1:9">
      <c r="A3" s="448"/>
      <c r="B3" s="448"/>
      <c r="C3" s="446"/>
      <c r="D3" s="446"/>
      <c r="E3" s="464" t="s">
        <v>107</v>
      </c>
      <c r="F3" s="446"/>
      <c r="G3" s="449" t="str">
        <f>+'F108'!C4</f>
        <v>Montgomery</v>
      </c>
      <c r="H3" s="450"/>
      <c r="I3" s="449"/>
    </row>
    <row r="4" spans="1:9">
      <c r="A4" s="463" t="s">
        <v>242</v>
      </c>
      <c r="B4" s="451"/>
      <c r="C4" s="451"/>
      <c r="D4" s="451"/>
      <c r="E4" s="451"/>
      <c r="F4" s="451"/>
      <c r="G4" s="451"/>
      <c r="H4" s="451"/>
      <c r="I4" s="451"/>
    </row>
    <row r="5" spans="1:9">
      <c r="A5" s="451" t="s">
        <v>240</v>
      </c>
      <c r="B5" s="451"/>
      <c r="C5" s="451"/>
      <c r="D5" s="451"/>
      <c r="E5" s="451"/>
      <c r="F5" s="451"/>
      <c r="G5" s="451"/>
      <c r="H5" s="451"/>
      <c r="I5" s="451"/>
    </row>
    <row r="6" spans="1:9">
      <c r="A6" s="451" t="s">
        <v>241</v>
      </c>
      <c r="B6" s="451"/>
      <c r="C6" s="451"/>
      <c r="D6" s="451"/>
      <c r="E6" s="451"/>
      <c r="F6" s="451"/>
      <c r="G6" s="451"/>
      <c r="H6" s="451"/>
      <c r="I6" s="451"/>
    </row>
    <row r="7" spans="1:9">
      <c r="A7" s="455" t="str">
        <f>'F112-1'!A8</f>
        <v>2012-2013</v>
      </c>
      <c r="B7" s="454"/>
      <c r="C7" s="455"/>
      <c r="D7" s="455"/>
      <c r="E7" s="455"/>
      <c r="F7" s="455"/>
      <c r="G7" s="455"/>
      <c r="H7" s="455"/>
      <c r="I7" s="455"/>
    </row>
    <row r="8" spans="1:9">
      <c r="A8" s="446"/>
      <c r="B8" s="446"/>
      <c r="C8" s="456" t="s">
        <v>252</v>
      </c>
      <c r="D8" s="456"/>
      <c r="E8" s="456" t="s">
        <v>253</v>
      </c>
      <c r="F8" s="456"/>
      <c r="G8" s="456"/>
      <c r="H8" s="456"/>
      <c r="I8" s="456"/>
    </row>
    <row r="9" spans="1:9">
      <c r="A9" s="446"/>
      <c r="B9" s="446"/>
      <c r="C9" s="456" t="s">
        <v>254</v>
      </c>
      <c r="D9" s="456"/>
      <c r="E9" s="456" t="s">
        <v>255</v>
      </c>
      <c r="F9" s="456"/>
      <c r="G9" s="456" t="s">
        <v>256</v>
      </c>
      <c r="H9" s="456"/>
      <c r="I9" s="456" t="s">
        <v>339</v>
      </c>
    </row>
    <row r="10" spans="1:9">
      <c r="A10" s="446"/>
      <c r="B10" s="446"/>
      <c r="C10" s="456" t="s">
        <v>6</v>
      </c>
      <c r="D10" s="456"/>
      <c r="E10" s="456" t="s">
        <v>6</v>
      </c>
      <c r="F10" s="456"/>
      <c r="G10" s="456" t="s">
        <v>257</v>
      </c>
      <c r="H10" s="456"/>
      <c r="I10" s="456" t="s">
        <v>340</v>
      </c>
    </row>
    <row r="11" spans="1:9">
      <c r="A11" s="446" t="str">
        <f>+'F112-1'!A14</f>
        <v>1.  County Treasurer Balance 6/30/12*</v>
      </c>
      <c r="B11" s="446"/>
      <c r="C11" s="457"/>
      <c r="D11" s="458"/>
      <c r="E11" s="457"/>
      <c r="F11" s="458"/>
      <c r="G11" s="457"/>
      <c r="H11" s="458"/>
      <c r="I11" s="457"/>
    </row>
    <row r="12" spans="1:9">
      <c r="A12" s="446"/>
      <c r="B12" s="446"/>
      <c r="C12" s="459"/>
      <c r="D12" s="459"/>
      <c r="E12" s="459"/>
      <c r="F12" s="459"/>
      <c r="G12" s="459"/>
      <c r="H12" s="459"/>
      <c r="I12" s="459"/>
    </row>
    <row r="13" spans="1:9">
      <c r="A13" s="446" t="str">
        <f>+'F112-1'!A16</f>
        <v>2.  2011 Actual Taxes Levied*</v>
      </c>
      <c r="B13" s="446"/>
      <c r="C13" s="457">
        <v>477832</v>
      </c>
      <c r="D13" s="458"/>
      <c r="E13" s="457"/>
      <c r="F13" s="458"/>
      <c r="G13" s="457"/>
      <c r="H13" s="458"/>
      <c r="I13" s="457"/>
    </row>
    <row r="14" spans="1:9">
      <c r="A14" s="446"/>
      <c r="B14" s="446"/>
      <c r="C14" s="458"/>
      <c r="D14" s="458"/>
      <c r="E14" s="458"/>
      <c r="F14" s="458"/>
      <c r="G14" s="458"/>
      <c r="H14" s="458"/>
      <c r="I14" s="458"/>
    </row>
    <row r="15" spans="1:9">
      <c r="A15" s="446" t="str">
        <f>+'F112-1'!A18</f>
        <v>3.  Less:  delinquent taxes</v>
      </c>
      <c r="B15" s="460">
        <f>'F112-1'!B18</f>
        <v>0.06</v>
      </c>
      <c r="C15" s="461">
        <f>SUM(B15*C13)</f>
        <v>28669.919999999998</v>
      </c>
      <c r="D15" s="446"/>
      <c r="E15" s="461">
        <f>SUM(B15*E13)</f>
        <v>0</v>
      </c>
      <c r="F15" s="446"/>
      <c r="G15" s="461">
        <f>SUM(B15*G13)</f>
        <v>0</v>
      </c>
      <c r="H15" s="446"/>
      <c r="I15" s="461">
        <f>SUM(B15*I13)</f>
        <v>0</v>
      </c>
    </row>
    <row r="16" spans="1:9">
      <c r="A16" s="446"/>
      <c r="B16" s="446"/>
      <c r="C16" s="458"/>
      <c r="D16" s="458"/>
      <c r="E16" s="458"/>
      <c r="F16" s="458"/>
      <c r="G16" s="458"/>
      <c r="H16" s="458"/>
      <c r="I16" s="458"/>
    </row>
    <row r="17" spans="1:9">
      <c r="A17" s="446" t="str">
        <f>+'F112-1'!A20</f>
        <v>4.  Less:  2011 Taxes Received*</v>
      </c>
      <c r="B17" s="446"/>
      <c r="C17" s="457">
        <v>439221.96</v>
      </c>
      <c r="D17" s="458"/>
      <c r="E17" s="457"/>
      <c r="F17" s="458"/>
      <c r="G17" s="457"/>
      <c r="H17" s="458"/>
      <c r="I17" s="457"/>
    </row>
    <row r="18" spans="1:9">
      <c r="A18" s="446"/>
      <c r="B18" s="446"/>
      <c r="C18" s="458"/>
      <c r="D18" s="458"/>
      <c r="E18" s="458"/>
      <c r="F18" s="458"/>
      <c r="G18" s="458"/>
      <c r="H18" s="458"/>
      <c r="I18" s="458"/>
    </row>
    <row r="19" spans="1:9">
      <c r="A19" s="446" t="str">
        <f>+'F112-1'!A22</f>
        <v>5.  Total Deductions (add Lines 3 + 4)</v>
      </c>
      <c r="B19" s="446"/>
      <c r="C19" s="461">
        <f>SUM(C15+C17)</f>
        <v>467891.88</v>
      </c>
      <c r="D19" s="446"/>
      <c r="E19" s="461">
        <f>SUM(E15+E17)</f>
        <v>0</v>
      </c>
      <c r="F19" s="446"/>
      <c r="G19" s="461">
        <f>SUM(G15+G17)</f>
        <v>0</v>
      </c>
      <c r="H19" s="446"/>
      <c r="I19" s="461">
        <f>SUM(I15+I17)</f>
        <v>0</v>
      </c>
    </row>
    <row r="20" spans="1:9">
      <c r="A20" s="446"/>
      <c r="B20" s="446"/>
      <c r="C20" s="458"/>
      <c r="D20" s="446"/>
      <c r="E20" s="458"/>
      <c r="F20" s="446"/>
      <c r="G20" s="458"/>
      <c r="H20" s="446"/>
      <c r="I20" s="458"/>
    </row>
    <row r="21" spans="1:9">
      <c r="A21" s="446" t="str">
        <f>+'F112-1'!A24</f>
        <v>6.  2011 taxes receivable (taxes in process</v>
      </c>
      <c r="B21" s="446"/>
      <c r="C21" s="458"/>
      <c r="D21" s="446"/>
      <c r="E21" s="458"/>
      <c r="F21" s="446"/>
      <c r="G21" s="458"/>
      <c r="H21" s="446"/>
      <c r="I21" s="458"/>
    </row>
    <row r="22" spans="1:9">
      <c r="A22" s="446" t="str">
        <f>+'F112-1'!A25</f>
        <v xml:space="preserve">     of collection 6/30/12) (Line 2 less Line 5)</v>
      </c>
      <c r="B22" s="446"/>
      <c r="C22" s="461">
        <f>SUM(C13-C19)</f>
        <v>9940.1199999999953</v>
      </c>
      <c r="D22" s="446"/>
      <c r="E22" s="461">
        <f>SUM(E13-E19)</f>
        <v>0</v>
      </c>
      <c r="F22" s="446"/>
      <c r="G22" s="461">
        <f>SUM(G13-G19)</f>
        <v>0</v>
      </c>
      <c r="H22" s="446"/>
      <c r="I22" s="461">
        <f>SUM(I13-I19)</f>
        <v>0</v>
      </c>
    </row>
    <row r="23" spans="1:9">
      <c r="A23" s="446"/>
      <c r="B23" s="446"/>
      <c r="C23" s="458"/>
      <c r="D23" s="446"/>
      <c r="E23" s="458"/>
      <c r="F23" s="446"/>
      <c r="G23" s="458"/>
      <c r="H23" s="446"/>
      <c r="I23" s="458"/>
    </row>
    <row r="24" spans="1:9">
      <c r="A24" s="446" t="str">
        <f>+'F112-1'!A27</f>
        <v>7.  Estimated Revenue from Delinquent</v>
      </c>
      <c r="B24" s="446"/>
      <c r="C24" s="458"/>
      <c r="D24" s="446"/>
      <c r="E24" s="458"/>
      <c r="F24" s="446"/>
      <c r="G24" s="458"/>
      <c r="H24" s="446"/>
      <c r="I24" s="458"/>
    </row>
    <row r="25" spans="1:9">
      <c r="A25" s="446" t="str">
        <f>+'F112-1'!A28</f>
        <v xml:space="preserve">     Taxes during the next 18 months</v>
      </c>
      <c r="B25" s="446"/>
      <c r="C25" s="458"/>
      <c r="D25" s="446"/>
      <c r="E25" s="458"/>
      <c r="F25" s="446"/>
      <c r="G25" s="458"/>
      <c r="H25" s="446"/>
      <c r="I25" s="458"/>
    </row>
    <row r="26" spans="1:9">
      <c r="A26" s="446" t="str">
        <f>+'F112-1'!A29</f>
        <v xml:space="preserve">     (7-1-10 to 12-31-11) (Line 3 x 75%)</v>
      </c>
      <c r="B26" s="446"/>
      <c r="C26" s="461">
        <f>SUM(C15*0.75)</f>
        <v>21502.44</v>
      </c>
      <c r="D26" s="446"/>
      <c r="E26" s="461">
        <f>SUM(E15*0.75)</f>
        <v>0</v>
      </c>
      <c r="F26" s="446"/>
      <c r="G26" s="461">
        <f>SUM(G15*0.75)</f>
        <v>0</v>
      </c>
      <c r="H26" s="446"/>
      <c r="I26" s="461">
        <f>SUM(I15*0.75)</f>
        <v>0</v>
      </c>
    </row>
    <row r="27" spans="1:9">
      <c r="A27" s="446"/>
      <c r="B27" s="446"/>
      <c r="C27" s="446"/>
      <c r="D27" s="446"/>
      <c r="E27" s="446"/>
      <c r="F27" s="446"/>
      <c r="G27" s="446"/>
      <c r="H27" s="446"/>
      <c r="I27" s="446"/>
    </row>
    <row r="28" spans="1:9">
      <c r="A28" s="446" t="str">
        <f>+'F112-1'!A31</f>
        <v>8.  Estimated Delinquent Tax (12 months)</v>
      </c>
      <c r="B28" s="446"/>
    </row>
    <row r="29" spans="1:9">
      <c r="A29" s="446" t="str">
        <f>+'F112-1'!A32</f>
        <v xml:space="preserve">     (Line 7 x .6666)</v>
      </c>
      <c r="B29" s="446"/>
      <c r="C29" s="461">
        <f>SUM(C26*0.6666)</f>
        <v>14333.526503999998</v>
      </c>
      <c r="D29" s="446"/>
      <c r="E29" s="461">
        <f>SUM(E26*0.6666)</f>
        <v>0</v>
      </c>
      <c r="F29" s="446"/>
      <c r="G29" s="461">
        <f>SUM(G26*0.6666)</f>
        <v>0</v>
      </c>
      <c r="H29" s="446"/>
      <c r="I29" s="461">
        <f>SUM(I26*0.6666)</f>
        <v>0</v>
      </c>
    </row>
    <row r="30" spans="1:9">
      <c r="A30" s="446"/>
      <c r="B30" s="446"/>
    </row>
    <row r="31" spans="1:9">
      <c r="A31" s="465" t="s">
        <v>345</v>
      </c>
      <c r="B31" s="466" t="s">
        <v>262</v>
      </c>
      <c r="C31" s="446" t="s">
        <v>258</v>
      </c>
      <c r="D31" s="465"/>
      <c r="E31" s="466" t="s">
        <v>263</v>
      </c>
      <c r="F31" s="465" t="s">
        <v>259</v>
      </c>
      <c r="G31" s="465"/>
    </row>
    <row r="32" spans="1:9">
      <c r="A32" s="465" t="s">
        <v>346</v>
      </c>
      <c r="B32" s="446"/>
      <c r="C32" s="446" t="s">
        <v>260</v>
      </c>
      <c r="D32" s="465"/>
      <c r="E32" s="446"/>
      <c r="F32" s="465" t="s">
        <v>261</v>
      </c>
      <c r="G32" s="465"/>
    </row>
    <row r="33" spans="1:9">
      <c r="A33" s="465" t="s">
        <v>426</v>
      </c>
      <c r="B33" s="446"/>
      <c r="C33" s="465" t="s">
        <v>427</v>
      </c>
      <c r="D33" s="465"/>
      <c r="E33" s="446"/>
      <c r="F33" s="465" t="str">
        <f>+C33</f>
        <v>7/1/12 to 6/30/13</v>
      </c>
      <c r="G33" s="465"/>
    </row>
    <row r="34" spans="1:9">
      <c r="A34" s="457">
        <v>580000</v>
      </c>
      <c r="C34" s="457">
        <v>8500</v>
      </c>
      <c r="D34" s="465"/>
      <c r="F34" s="465"/>
      <c r="G34" s="457">
        <v>20000</v>
      </c>
    </row>
    <row r="35" spans="1:9">
      <c r="A35" s="459"/>
      <c r="B35" s="465"/>
      <c r="C35" s="459"/>
      <c r="D35" s="465"/>
      <c r="E35" s="465"/>
      <c r="F35" s="465"/>
      <c r="G35" s="459"/>
      <c r="H35" s="465"/>
      <c r="I35" s="465"/>
    </row>
    <row r="36" spans="1:9">
      <c r="A36" s="465" t="s">
        <v>396</v>
      </c>
      <c r="B36" s="558">
        <v>4.3618999999999998E-2</v>
      </c>
      <c r="D36" s="465"/>
      <c r="E36" s="466" t="s">
        <v>265</v>
      </c>
      <c r="F36" s="465" t="s">
        <v>264</v>
      </c>
      <c r="G36" s="465"/>
      <c r="H36" s="465"/>
      <c r="I36" s="465"/>
    </row>
    <row r="37" spans="1:9">
      <c r="A37" s="446"/>
      <c r="B37" s="446"/>
      <c r="C37" s="459"/>
      <c r="D37" s="446"/>
      <c r="E37" s="446"/>
      <c r="F37" s="465" t="s">
        <v>428</v>
      </c>
      <c r="G37" s="465"/>
      <c r="H37" s="446"/>
      <c r="I37" s="446"/>
    </row>
    <row r="38" spans="1:9">
      <c r="A38" s="560" t="s">
        <v>371</v>
      </c>
      <c r="B38" s="559">
        <v>0.06</v>
      </c>
      <c r="C38" s="459"/>
      <c r="D38" s="446"/>
      <c r="F38" s="465"/>
      <c r="G38" s="457">
        <v>0</v>
      </c>
      <c r="H38" s="446"/>
      <c r="I38" s="446"/>
    </row>
    <row r="39" spans="1:9">
      <c r="B39" s="446"/>
      <c r="C39" s="446"/>
      <c r="D39" s="446"/>
      <c r="E39" s="446"/>
      <c r="F39" s="446"/>
      <c r="G39" s="446"/>
      <c r="H39" s="446"/>
      <c r="I39" s="446"/>
    </row>
    <row r="40" spans="1:9">
      <c r="I40" s="464" t="s">
        <v>347</v>
      </c>
    </row>
  </sheetData>
  <phoneticPr fontId="0" type="noConversion"/>
  <printOptions horizontalCentered="1"/>
  <pageMargins left="0.5" right="0.5" top="0.5" bottom="0.5" header="0.25" footer="0.5"/>
  <pageSetup scale="88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="90" zoomScaleNormal="100" workbookViewId="0"/>
  </sheetViews>
  <sheetFormatPr defaultColWidth="9" defaultRowHeight="15.75"/>
  <cols>
    <col min="1" max="1" width="27.125" style="102" customWidth="1"/>
    <col min="2" max="2" width="8.875" style="102" customWidth="1"/>
    <col min="3" max="3" width="7.5" style="102" customWidth="1"/>
    <col min="4" max="6" width="12.5" style="102" customWidth="1"/>
    <col min="7" max="16384" width="9" style="102"/>
  </cols>
  <sheetData>
    <row r="1" spans="1:8">
      <c r="A1" s="99" t="s">
        <v>442</v>
      </c>
      <c r="B1" s="100"/>
      <c r="C1" s="100"/>
      <c r="D1" s="100"/>
      <c r="E1" s="100"/>
      <c r="F1" s="101" t="s">
        <v>1</v>
      </c>
    </row>
    <row r="2" spans="1:8">
      <c r="A2" s="103" t="s">
        <v>202</v>
      </c>
      <c r="B2" s="103"/>
      <c r="C2" s="104"/>
      <c r="D2" s="103"/>
      <c r="E2" s="103"/>
      <c r="F2" s="103"/>
    </row>
    <row r="3" spans="1:8">
      <c r="A3" s="101"/>
      <c r="B3" s="101" t="s">
        <v>203</v>
      </c>
      <c r="C3" s="105" t="str">
        <f>+'F108'!C4</f>
        <v>Montgomery</v>
      </c>
      <c r="D3" s="105"/>
      <c r="E3" s="100" t="s">
        <v>204</v>
      </c>
      <c r="F3" s="100"/>
    </row>
    <row r="4" spans="1:8">
      <c r="B4" s="100"/>
      <c r="C4" s="100"/>
      <c r="D4" s="106" t="s">
        <v>363</v>
      </c>
      <c r="E4" s="100"/>
      <c r="F4" s="100"/>
    </row>
    <row r="5" spans="1:8">
      <c r="A5" s="99"/>
      <c r="B5" s="105"/>
      <c r="C5" s="107"/>
      <c r="D5" s="108" t="str">
        <f>+'F108'!C2</f>
        <v>Coffeyville Community College</v>
      </c>
      <c r="E5" s="105"/>
      <c r="F5" s="99"/>
    </row>
    <row r="6" spans="1:8">
      <c r="A6" s="106" t="s">
        <v>205</v>
      </c>
      <c r="B6" s="106"/>
      <c r="C6" s="106"/>
      <c r="D6" s="106"/>
      <c r="E6" s="106"/>
      <c r="F6" s="106"/>
    </row>
    <row r="7" spans="1:8">
      <c r="A7" s="106" t="s">
        <v>206</v>
      </c>
      <c r="B7" s="106"/>
      <c r="C7" s="106"/>
      <c r="D7" s="106"/>
      <c r="E7" s="106"/>
      <c r="F7" s="106"/>
    </row>
    <row r="8" spans="1:8" ht="16.5" thickBot="1">
      <c r="A8" s="109" t="s">
        <v>443</v>
      </c>
      <c r="B8" s="109"/>
      <c r="C8" s="109"/>
      <c r="D8" s="109"/>
      <c r="E8" s="109"/>
      <c r="F8" s="109"/>
      <c r="H8" s="110"/>
    </row>
    <row r="9" spans="1:8">
      <c r="A9" s="100" t="s">
        <v>207</v>
      </c>
      <c r="B9" s="100"/>
      <c r="C9" s="100"/>
      <c r="D9" s="111" t="s">
        <v>444</v>
      </c>
      <c r="E9" s="105"/>
      <c r="F9" s="112"/>
    </row>
    <row r="10" spans="1:8" ht="27.75" customHeight="1">
      <c r="A10" s="113" t="s">
        <v>208</v>
      </c>
      <c r="B10" s="114" t="s">
        <v>215</v>
      </c>
      <c r="C10" s="114" t="s">
        <v>209</v>
      </c>
      <c r="D10" s="115" t="s">
        <v>210</v>
      </c>
      <c r="E10" s="114" t="s">
        <v>445</v>
      </c>
      <c r="F10" s="115" t="s">
        <v>211</v>
      </c>
    </row>
    <row r="11" spans="1:8">
      <c r="A11" s="116" t="s">
        <v>212</v>
      </c>
      <c r="B11" s="119"/>
      <c r="C11" s="117">
        <v>3</v>
      </c>
      <c r="D11" s="523"/>
      <c r="E11" s="523"/>
      <c r="F11" s="524"/>
    </row>
    <row r="12" spans="1:8">
      <c r="A12" s="116" t="s">
        <v>213</v>
      </c>
      <c r="B12" s="119"/>
      <c r="C12" s="117">
        <v>4</v>
      </c>
      <c r="D12" s="523"/>
      <c r="E12" s="523"/>
      <c r="F12" s="524"/>
    </row>
    <row r="13" spans="1:8">
      <c r="A13" s="121" t="s">
        <v>214</v>
      </c>
      <c r="B13" s="121"/>
      <c r="C13" s="122"/>
      <c r="D13" s="523"/>
      <c r="E13" s="523"/>
      <c r="F13" s="524"/>
    </row>
    <row r="14" spans="1:8">
      <c r="A14" s="123" t="s">
        <v>216</v>
      </c>
      <c r="B14" s="100" t="s">
        <v>217</v>
      </c>
      <c r="C14" s="592" t="s">
        <v>478</v>
      </c>
      <c r="D14" s="125">
        <f>+Notice!F21</f>
        <v>11286741</v>
      </c>
      <c r="E14" s="125">
        <f>+Notice!G21</f>
        <v>8323719.124927016</v>
      </c>
      <c r="F14" s="126"/>
    </row>
    <row r="15" spans="1:8">
      <c r="A15" s="119" t="s">
        <v>403</v>
      </c>
      <c r="B15" s="119"/>
      <c r="C15" s="591" t="s">
        <v>479</v>
      </c>
      <c r="D15" s="127">
        <f>+Notice!F22</f>
        <v>2833703</v>
      </c>
      <c r="E15" s="56" t="s">
        <v>112</v>
      </c>
      <c r="F15" s="128"/>
    </row>
    <row r="16" spans="1:8">
      <c r="A16" s="119" t="s">
        <v>87</v>
      </c>
      <c r="B16" s="119" t="s">
        <v>218</v>
      </c>
      <c r="C16" s="591" t="s">
        <v>480</v>
      </c>
      <c r="D16" s="127">
        <f>+Notice!F23</f>
        <v>9.5</v>
      </c>
      <c r="E16" s="127">
        <f>+Notice!G23</f>
        <v>0.10638297872340388</v>
      </c>
      <c r="F16" s="128"/>
    </row>
    <row r="17" spans="1:6">
      <c r="A17" s="119" t="s">
        <v>219</v>
      </c>
      <c r="B17" s="119" t="s">
        <v>220</v>
      </c>
      <c r="C17" s="591" t="s">
        <v>481</v>
      </c>
      <c r="D17" s="127">
        <f>+Notice!F24</f>
        <v>0</v>
      </c>
      <c r="E17" s="56" t="s">
        <v>112</v>
      </c>
      <c r="F17" s="118"/>
    </row>
    <row r="18" spans="1:6">
      <c r="A18" s="119" t="s">
        <v>221</v>
      </c>
      <c r="B18" s="119" t="s">
        <v>222</v>
      </c>
      <c r="C18" s="117"/>
      <c r="D18" s="127">
        <f>+Notice!F25</f>
        <v>0</v>
      </c>
      <c r="E18" s="56" t="s">
        <v>112</v>
      </c>
      <c r="F18" s="118"/>
    </row>
    <row r="19" spans="1:6">
      <c r="A19" s="119" t="s">
        <v>223</v>
      </c>
      <c r="B19" s="119" t="s">
        <v>224</v>
      </c>
      <c r="C19" s="117"/>
      <c r="D19" s="127">
        <f>+Notice!F26</f>
        <v>0</v>
      </c>
      <c r="E19" s="56" t="s">
        <v>112</v>
      </c>
      <c r="F19" s="120"/>
    </row>
    <row r="20" spans="1:6">
      <c r="A20" s="119" t="s">
        <v>89</v>
      </c>
      <c r="B20" s="119"/>
      <c r="C20" s="117">
        <v>13</v>
      </c>
      <c r="D20" s="127">
        <f>+Notice!F27</f>
        <v>2925917</v>
      </c>
      <c r="E20" s="56" t="s">
        <v>112</v>
      </c>
      <c r="F20" s="120"/>
    </row>
    <row r="21" spans="1:6">
      <c r="A21" s="119" t="s">
        <v>225</v>
      </c>
      <c r="B21" s="119"/>
      <c r="C21" s="117"/>
      <c r="D21" s="127">
        <f>SUM(D14:D20)</f>
        <v>17046370.5</v>
      </c>
      <c r="E21" s="125">
        <f>SUM(E14:E20)</f>
        <v>8323719.2313099951</v>
      </c>
      <c r="F21" s="120"/>
    </row>
    <row r="22" spans="1:6">
      <c r="A22" s="121" t="s">
        <v>90</v>
      </c>
      <c r="B22" s="121"/>
      <c r="C22" s="122"/>
      <c r="D22" s="522"/>
      <c r="E22" s="523"/>
      <c r="F22" s="120"/>
    </row>
    <row r="23" spans="1:6">
      <c r="A23" s="123" t="s">
        <v>226</v>
      </c>
      <c r="B23" s="123" t="s">
        <v>227</v>
      </c>
      <c r="C23" s="124" t="s">
        <v>482</v>
      </c>
      <c r="D23" s="527">
        <f>+Notice!F29</f>
        <v>1475000</v>
      </c>
      <c r="E23" s="527">
        <f>+Notice!G29</f>
        <v>474962.02565862361</v>
      </c>
      <c r="F23" s="126"/>
    </row>
    <row r="24" spans="1:6">
      <c r="A24" s="119" t="s">
        <v>91</v>
      </c>
      <c r="B24" s="119" t="s">
        <v>228</v>
      </c>
      <c r="C24" s="117" t="s">
        <v>483</v>
      </c>
      <c r="D24" s="528">
        <f>+Notice!F30</f>
        <v>0</v>
      </c>
      <c r="E24" s="528">
        <f>+Notice!G30</f>
        <v>0</v>
      </c>
      <c r="F24" s="128"/>
    </row>
    <row r="25" spans="1:6">
      <c r="A25" s="119" t="s">
        <v>229</v>
      </c>
      <c r="B25" s="119"/>
      <c r="C25" s="117"/>
      <c r="D25" s="528">
        <f>+Notice!F31</f>
        <v>0</v>
      </c>
      <c r="E25" s="528">
        <f>+Notice!G31</f>
        <v>0</v>
      </c>
      <c r="F25" s="128"/>
    </row>
    <row r="26" spans="1:6">
      <c r="A26" s="119" t="s">
        <v>92</v>
      </c>
      <c r="B26" s="119"/>
      <c r="C26" s="117"/>
      <c r="D26" s="528">
        <f>+Notice!F32</f>
        <v>0</v>
      </c>
      <c r="E26" s="528">
        <f>+Notice!G32</f>
        <v>0</v>
      </c>
      <c r="F26" s="128"/>
    </row>
    <row r="27" spans="1:6">
      <c r="A27" s="119" t="s">
        <v>93</v>
      </c>
      <c r="B27" s="119" t="s">
        <v>228</v>
      </c>
      <c r="C27" s="117">
        <v>18</v>
      </c>
      <c r="D27" s="127">
        <f>+Notice!F33</f>
        <v>590906</v>
      </c>
      <c r="E27" s="129" t="s">
        <v>338</v>
      </c>
      <c r="F27" s="128"/>
    </row>
    <row r="28" spans="1:6">
      <c r="A28" s="119" t="s">
        <v>230</v>
      </c>
      <c r="B28" s="119"/>
      <c r="C28" s="117"/>
      <c r="D28" s="127">
        <f>SUM(D23:D27)</f>
        <v>2065906</v>
      </c>
      <c r="E28" s="127">
        <f>SUM(E23:E27)</f>
        <v>474962.02565862361</v>
      </c>
      <c r="F28" s="128"/>
    </row>
    <row r="29" spans="1:6">
      <c r="A29" s="119" t="s">
        <v>231</v>
      </c>
      <c r="B29" s="119"/>
      <c r="C29" s="525" t="s">
        <v>338</v>
      </c>
      <c r="D29" s="127">
        <f>+D21+D28</f>
        <v>19112276.5</v>
      </c>
      <c r="E29" s="127"/>
      <c r="F29" s="120"/>
    </row>
    <row r="30" spans="1:6">
      <c r="A30" s="123" t="s">
        <v>232</v>
      </c>
      <c r="B30" s="119"/>
      <c r="C30" s="117">
        <v>2</v>
      </c>
      <c r="D30" s="130"/>
      <c r="E30" s="130"/>
      <c r="F30" s="120"/>
    </row>
    <row r="31" spans="1:6" ht="16.5" thickBot="1">
      <c r="A31" s="121" t="s">
        <v>233</v>
      </c>
      <c r="B31" s="116"/>
      <c r="C31" s="526"/>
      <c r="D31" s="131"/>
      <c r="E31" s="130"/>
      <c r="F31" s="128"/>
    </row>
    <row r="32" spans="1:6">
      <c r="A32" s="132" t="s">
        <v>234</v>
      </c>
      <c r="B32" s="133"/>
      <c r="C32" s="100"/>
      <c r="D32" s="100"/>
      <c r="E32" s="100"/>
      <c r="F32" s="100"/>
    </row>
    <row r="33" spans="1:6">
      <c r="A33" s="134" t="s">
        <v>235</v>
      </c>
      <c r="B33" s="133"/>
      <c r="C33" s="100"/>
      <c r="D33" s="100"/>
      <c r="E33" s="100"/>
      <c r="F33" s="100"/>
    </row>
    <row r="34" spans="1:6">
      <c r="A34" s="134" t="s">
        <v>236</v>
      </c>
      <c r="B34" s="133"/>
      <c r="C34" s="100"/>
    </row>
    <row r="35" spans="1:6" ht="16.5" thickBot="1">
      <c r="A35" s="135" t="s">
        <v>237</v>
      </c>
      <c r="B35" s="133"/>
      <c r="C35" s="100"/>
      <c r="D35" s="530"/>
      <c r="E35" s="530"/>
      <c r="F35" s="530"/>
    </row>
    <row r="36" spans="1:6">
      <c r="B36" s="100"/>
      <c r="C36" s="100"/>
      <c r="D36" s="100" t="s">
        <v>477</v>
      </c>
      <c r="E36" s="136"/>
      <c r="F36" s="133"/>
    </row>
    <row r="37" spans="1:6">
      <c r="A37" s="529" t="s">
        <v>446</v>
      </c>
      <c r="B37" s="100"/>
      <c r="C37" s="100"/>
    </row>
    <row r="38" spans="1:6">
      <c r="A38" s="100"/>
      <c r="B38" s="100"/>
      <c r="C38" s="100"/>
      <c r="D38" s="137"/>
      <c r="E38" s="137"/>
      <c r="F38" s="137"/>
    </row>
    <row r="39" spans="1:6">
      <c r="A39" s="531"/>
      <c r="B39" s="137"/>
      <c r="C39" s="100"/>
      <c r="D39" s="531"/>
      <c r="E39" s="531"/>
      <c r="F39" s="531"/>
    </row>
    <row r="40" spans="1:6">
      <c r="A40" s="138" t="s">
        <v>238</v>
      </c>
      <c r="B40" s="106"/>
      <c r="C40" s="100"/>
      <c r="D40" s="99" t="s">
        <v>476</v>
      </c>
      <c r="E40" s="106"/>
      <c r="F40" s="106"/>
    </row>
    <row r="41" spans="1:6" ht="9.4" customHeight="1">
      <c r="A41" s="100"/>
      <c r="B41" s="100"/>
      <c r="C41" s="100"/>
      <c r="D41" s="100"/>
      <c r="E41" s="100"/>
      <c r="F41" s="100"/>
    </row>
    <row r="42" spans="1:6" ht="9.4" customHeight="1">
      <c r="A42" s="100"/>
      <c r="B42" s="100"/>
      <c r="C42" s="100"/>
      <c r="D42" s="100"/>
      <c r="E42" s="100"/>
      <c r="F42" s="100"/>
    </row>
    <row r="43" spans="1:6" ht="9.4" customHeight="1">
      <c r="A43" s="100"/>
      <c r="B43" s="100"/>
      <c r="C43" s="100"/>
      <c r="D43" s="100"/>
      <c r="E43" s="100"/>
      <c r="F43" s="100"/>
    </row>
    <row r="44" spans="1:6">
      <c r="A44" s="532" t="s">
        <v>474</v>
      </c>
      <c r="B44" s="106"/>
      <c r="C44" s="532"/>
      <c r="D44" s="106"/>
      <c r="E44" s="106"/>
      <c r="F44" s="106"/>
    </row>
  </sheetData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="90" zoomScaleNormal="100" workbookViewId="0"/>
  </sheetViews>
  <sheetFormatPr defaultColWidth="9" defaultRowHeight="15.75"/>
  <cols>
    <col min="1" max="1" width="20.5" style="81" customWidth="1"/>
    <col min="2" max="4" width="12.125" style="81" customWidth="1"/>
    <col min="5" max="5" width="16" style="81" bestFit="1" customWidth="1"/>
    <col min="6" max="16384" width="9" style="81"/>
  </cols>
  <sheetData>
    <row r="1" spans="1:5">
      <c r="A1" s="79"/>
      <c r="B1" s="78"/>
      <c r="C1" s="78"/>
      <c r="D1" s="78"/>
      <c r="E1" s="80" t="s">
        <v>1</v>
      </c>
    </row>
    <row r="2" spans="1:5">
      <c r="A2" s="78"/>
      <c r="B2" s="79"/>
      <c r="C2" s="78"/>
      <c r="D2" s="78"/>
      <c r="E2" s="80" t="s">
        <v>122</v>
      </c>
    </row>
    <row r="3" spans="1:5">
      <c r="A3" s="78"/>
      <c r="B3" s="78"/>
      <c r="C3" s="78"/>
      <c r="D3" s="78"/>
      <c r="E3" s="80" t="s">
        <v>419</v>
      </c>
    </row>
    <row r="4" spans="1:5">
      <c r="A4" s="82" t="s">
        <v>123</v>
      </c>
      <c r="B4" s="82"/>
      <c r="C4" s="82"/>
      <c r="D4" s="82"/>
      <c r="E4" s="82"/>
    </row>
    <row r="5" spans="1:5">
      <c r="A5" s="78" t="s">
        <v>124</v>
      </c>
      <c r="B5" s="78"/>
      <c r="C5" s="78"/>
      <c r="D5" s="78"/>
      <c r="E5" s="78"/>
    </row>
    <row r="6" spans="1:5">
      <c r="A6" s="78" t="s">
        <v>350</v>
      </c>
      <c r="B6" s="78"/>
      <c r="C6" s="78"/>
      <c r="D6" s="78"/>
      <c r="E6" s="78"/>
    </row>
    <row r="7" spans="1:5">
      <c r="A7" s="82"/>
      <c r="B7" s="82"/>
      <c r="C7" s="82"/>
      <c r="D7" s="82"/>
      <c r="E7" s="82"/>
    </row>
    <row r="8" spans="1:5">
      <c r="A8" s="82" t="s">
        <v>125</v>
      </c>
      <c r="B8" s="82"/>
      <c r="C8" s="82"/>
      <c r="D8" s="82"/>
      <c r="E8" s="82"/>
    </row>
    <row r="9" spans="1:5">
      <c r="A9" s="78" t="s">
        <v>449</v>
      </c>
      <c r="B9" s="78"/>
      <c r="C9" s="78"/>
      <c r="D9" s="78"/>
      <c r="E9" s="78"/>
    </row>
    <row r="10" spans="1:5">
      <c r="A10" s="78" t="s">
        <v>126</v>
      </c>
      <c r="B10" s="78"/>
      <c r="C10" s="78"/>
      <c r="D10" s="78"/>
      <c r="E10" s="78"/>
    </row>
    <row r="11" spans="1:5">
      <c r="A11" s="78" t="s">
        <v>127</v>
      </c>
      <c r="B11" s="78"/>
      <c r="C11" s="78"/>
      <c r="D11" s="78"/>
      <c r="E11" s="78"/>
    </row>
    <row r="12" spans="1:5">
      <c r="A12" s="78" t="s">
        <v>128</v>
      </c>
      <c r="B12" s="78"/>
      <c r="C12" s="78"/>
      <c r="D12" s="78"/>
      <c r="E12" s="78"/>
    </row>
    <row r="13" spans="1:5">
      <c r="A13" s="78" t="s">
        <v>129</v>
      </c>
      <c r="B13" s="78"/>
      <c r="C13" s="78"/>
      <c r="D13" s="78"/>
      <c r="E13" s="78"/>
    </row>
    <row r="14" spans="1:5">
      <c r="A14" s="78" t="s">
        <v>130</v>
      </c>
      <c r="B14" s="78"/>
      <c r="C14" s="78"/>
      <c r="D14" s="78"/>
      <c r="E14" s="78"/>
    </row>
    <row r="15" spans="1:5">
      <c r="A15" s="78" t="s">
        <v>131</v>
      </c>
      <c r="B15" s="78"/>
      <c r="C15" s="78"/>
      <c r="D15" s="78"/>
      <c r="E15" s="78"/>
    </row>
    <row r="16" spans="1:5">
      <c r="A16" s="78"/>
      <c r="B16" s="78"/>
      <c r="C16" s="78"/>
      <c r="D16" s="78"/>
      <c r="E16" s="78"/>
    </row>
    <row r="17" spans="1:5">
      <c r="A17" s="78" t="s">
        <v>132</v>
      </c>
      <c r="B17" s="78"/>
      <c r="C17" s="78"/>
      <c r="D17" s="78"/>
      <c r="E17" s="78"/>
    </row>
    <row r="18" spans="1:5">
      <c r="A18" s="78" t="s">
        <v>133</v>
      </c>
      <c r="B18" s="78"/>
      <c r="C18" s="78"/>
      <c r="D18" s="78"/>
      <c r="E18" s="78"/>
    </row>
    <row r="19" spans="1:5">
      <c r="A19" s="83" t="s">
        <v>134</v>
      </c>
      <c r="B19" s="78"/>
      <c r="C19" s="78"/>
      <c r="D19" s="78"/>
      <c r="E19" s="78"/>
    </row>
    <row r="20" spans="1:5">
      <c r="A20" s="78"/>
      <c r="B20" s="78"/>
      <c r="C20" s="78"/>
      <c r="D20" s="78"/>
      <c r="E20" s="78"/>
    </row>
    <row r="21" spans="1:5">
      <c r="A21" s="82" t="s">
        <v>135</v>
      </c>
      <c r="B21" s="82"/>
      <c r="C21" s="84"/>
      <c r="D21" s="84"/>
      <c r="E21" s="84"/>
    </row>
    <row r="22" spans="1:5">
      <c r="A22" s="82" t="s">
        <v>447</v>
      </c>
      <c r="B22" s="82"/>
      <c r="C22" s="84"/>
      <c r="D22" s="84"/>
      <c r="E22" s="84"/>
    </row>
    <row r="23" spans="1:5">
      <c r="A23" s="84"/>
      <c r="B23" s="84"/>
      <c r="C23" s="84"/>
      <c r="D23" s="84"/>
      <c r="E23" s="84"/>
    </row>
    <row r="24" spans="1:5">
      <c r="A24" s="84" t="s">
        <v>136</v>
      </c>
      <c r="B24" s="84"/>
      <c r="C24" s="84"/>
      <c r="D24" s="84"/>
      <c r="E24" s="84"/>
    </row>
    <row r="25" spans="1:5">
      <c r="A25" s="85"/>
      <c r="B25" s="86"/>
      <c r="C25" s="87"/>
      <c r="D25" s="86"/>
      <c r="E25" s="85"/>
    </row>
    <row r="26" spans="1:5">
      <c r="A26" s="84" t="s">
        <v>137</v>
      </c>
      <c r="B26" s="84"/>
      <c r="C26" s="84"/>
      <c r="D26" s="84"/>
      <c r="E26" s="84"/>
    </row>
    <row r="27" spans="1:5">
      <c r="A27" s="84"/>
      <c r="B27" s="86"/>
      <c r="C27" s="86"/>
      <c r="D27" s="86"/>
      <c r="E27" s="84"/>
    </row>
    <row r="28" spans="1:5">
      <c r="A28" s="78" t="s">
        <v>138</v>
      </c>
      <c r="B28" s="78"/>
      <c r="C28" s="78"/>
      <c r="D28" s="78"/>
      <c r="E28" s="78"/>
    </row>
    <row r="29" spans="1:5">
      <c r="A29" s="78" t="s">
        <v>139</v>
      </c>
      <c r="B29" s="78"/>
      <c r="C29" s="78"/>
      <c r="D29" s="78"/>
      <c r="E29" s="78"/>
    </row>
    <row r="30" spans="1:5">
      <c r="A30" s="84" t="s">
        <v>140</v>
      </c>
      <c r="B30" s="84"/>
      <c r="C30" s="84"/>
      <c r="D30" s="84"/>
      <c r="E30" s="84"/>
    </row>
    <row r="31" spans="1:5">
      <c r="A31" s="84"/>
      <c r="B31" s="86"/>
      <c r="C31" s="86"/>
      <c r="D31" s="86"/>
      <c r="E31" s="84"/>
    </row>
    <row r="32" spans="1:5">
      <c r="A32" s="78" t="s">
        <v>141</v>
      </c>
      <c r="B32" s="78"/>
      <c r="C32" s="78"/>
      <c r="D32" s="78"/>
      <c r="E32" s="78"/>
    </row>
    <row r="33" spans="1:5">
      <c r="A33" s="78"/>
      <c r="B33" s="78"/>
      <c r="C33" s="78"/>
      <c r="D33" s="78"/>
      <c r="E33" s="78"/>
    </row>
    <row r="34" spans="1:5">
      <c r="A34" s="82" t="s">
        <v>142</v>
      </c>
      <c r="B34" s="82"/>
      <c r="C34" s="82"/>
      <c r="D34" s="82"/>
      <c r="E34" s="82"/>
    </row>
    <row r="35" spans="1:5">
      <c r="A35" s="78"/>
      <c r="B35" s="88" t="s">
        <v>2</v>
      </c>
      <c r="C35" s="89"/>
      <c r="D35" s="90"/>
      <c r="E35" s="90" t="s">
        <v>143</v>
      </c>
    </row>
    <row r="36" spans="1:5">
      <c r="A36" s="78"/>
      <c r="B36" s="91" t="s">
        <v>419</v>
      </c>
      <c r="C36" s="86"/>
      <c r="D36" s="92"/>
      <c r="E36" s="92" t="s">
        <v>448</v>
      </c>
    </row>
    <row r="37" spans="1:5">
      <c r="A37" s="78"/>
      <c r="B37" s="93" t="s">
        <v>3</v>
      </c>
      <c r="C37" s="93" t="s">
        <v>4</v>
      </c>
      <c r="D37" s="93" t="s">
        <v>144</v>
      </c>
      <c r="E37" s="93" t="s">
        <v>144</v>
      </c>
    </row>
    <row r="38" spans="1:5">
      <c r="A38" s="78"/>
      <c r="B38" s="94" t="s">
        <v>5</v>
      </c>
      <c r="C38" s="94" t="s">
        <v>145</v>
      </c>
      <c r="D38" s="94" t="s">
        <v>146</v>
      </c>
      <c r="E38" s="94" t="s">
        <v>146</v>
      </c>
    </row>
    <row r="39" spans="1:5">
      <c r="A39" s="84" t="s">
        <v>6</v>
      </c>
      <c r="B39" s="95" t="s">
        <v>7</v>
      </c>
      <c r="C39" s="95" t="s">
        <v>8</v>
      </c>
      <c r="D39" s="95" t="s">
        <v>9</v>
      </c>
      <c r="E39" s="95" t="s">
        <v>9</v>
      </c>
    </row>
    <row r="40" spans="1:5">
      <c r="A40" s="96"/>
      <c r="B40" s="96"/>
      <c r="C40" s="97"/>
      <c r="D40" s="97"/>
      <c r="E40" s="97"/>
    </row>
    <row r="41" spans="1:5">
      <c r="A41" s="96"/>
      <c r="B41" s="96"/>
      <c r="C41" s="97"/>
      <c r="D41" s="97"/>
      <c r="E41" s="97"/>
    </row>
    <row r="42" spans="1:5">
      <c r="A42" s="96"/>
      <c r="B42" s="96"/>
      <c r="C42" s="97"/>
      <c r="D42" s="97"/>
      <c r="E42" s="97"/>
    </row>
    <row r="43" spans="1:5">
      <c r="A43" s="96"/>
      <c r="B43" s="96"/>
      <c r="C43" s="97"/>
      <c r="D43" s="97"/>
      <c r="E43" s="97"/>
    </row>
    <row r="44" spans="1:5">
      <c r="A44" s="78"/>
      <c r="B44" s="78"/>
      <c r="C44" s="78"/>
      <c r="D44" s="78"/>
      <c r="E44" s="78"/>
    </row>
    <row r="45" spans="1:5">
      <c r="A45" s="98"/>
      <c r="B45" s="98"/>
      <c r="C45" s="78"/>
      <c r="D45" s="78"/>
      <c r="E45" s="78"/>
    </row>
    <row r="46" spans="1:5">
      <c r="A46" s="84" t="s">
        <v>148</v>
      </c>
      <c r="B46" s="78"/>
      <c r="C46" s="78"/>
      <c r="D46" s="78"/>
      <c r="E46" s="78"/>
    </row>
    <row r="47" spans="1:5">
      <c r="A47" s="78"/>
      <c r="B47" s="78"/>
      <c r="C47" s="78"/>
      <c r="D47" s="78"/>
      <c r="E47" s="78"/>
    </row>
    <row r="48" spans="1:5">
      <c r="A48" s="78" t="s">
        <v>147</v>
      </c>
      <c r="B48" s="78"/>
      <c r="C48" s="78"/>
      <c r="D48" s="78"/>
      <c r="E48" s="78"/>
    </row>
  </sheetData>
  <sheetProtection sheet="1" objects="1" scenarios="1"/>
  <phoneticPr fontId="0" type="noConversion"/>
  <printOptions horizontalCentered="1"/>
  <pageMargins left="0.5" right="0.5" top="0.5" bottom="0.5" header="0.25" footer="0.5"/>
  <pageSetup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="75" zoomScaleNormal="75" workbookViewId="0">
      <selection activeCell="E15" sqref="E15"/>
    </sheetView>
  </sheetViews>
  <sheetFormatPr defaultColWidth="9" defaultRowHeight="15.75"/>
  <cols>
    <col min="1" max="1" width="3.5" style="102" customWidth="1"/>
    <col min="2" max="2" width="18.5" style="102" customWidth="1"/>
    <col min="3" max="3" width="1.5" style="102" customWidth="1"/>
    <col min="4" max="4" width="14.125" style="102" customWidth="1"/>
    <col min="5" max="5" width="1.5" style="102" customWidth="1"/>
    <col min="6" max="6" width="14.125" style="102" customWidth="1"/>
    <col min="7" max="7" width="1.5" style="102" customWidth="1"/>
    <col min="8" max="8" width="14.125" style="102" customWidth="1"/>
    <col min="9" max="9" width="1.5" style="102" customWidth="1"/>
    <col min="10" max="10" width="14.125" style="102" customWidth="1"/>
    <col min="11" max="11" width="1.5" style="102" customWidth="1"/>
    <col min="12" max="12" width="14.125" style="102" customWidth="1"/>
    <col min="13" max="13" width="1.5" style="102" customWidth="1"/>
    <col min="14" max="14" width="14.125" style="102" customWidth="1"/>
    <col min="15" max="16384" width="9" style="102"/>
  </cols>
  <sheetData>
    <row r="1" spans="1:15">
      <c r="A1" s="79" t="s">
        <v>397</v>
      </c>
      <c r="B1" s="79"/>
      <c r="C1" s="79"/>
      <c r="D1" s="79"/>
      <c r="E1" s="79"/>
      <c r="F1" s="79"/>
      <c r="G1" s="79"/>
      <c r="H1" s="467" t="s">
        <v>239</v>
      </c>
      <c r="J1" s="469" t="str">
        <f>+'F108'!C2</f>
        <v>Coffeyville Community College</v>
      </c>
      <c r="K1" s="468"/>
      <c r="L1" s="509"/>
      <c r="M1" s="469"/>
      <c r="N1" s="469"/>
    </row>
    <row r="2" spans="1:15">
      <c r="A2" s="470" t="s">
        <v>419</v>
      </c>
      <c r="B2" s="79"/>
      <c r="C2" s="79"/>
      <c r="D2" s="79"/>
      <c r="E2" s="79"/>
      <c r="F2" s="79"/>
      <c r="G2" s="79"/>
      <c r="H2" s="467" t="s">
        <v>107</v>
      </c>
      <c r="J2" s="469" t="str">
        <f>+'F108'!C4</f>
        <v>Montgomery</v>
      </c>
      <c r="K2" s="468"/>
      <c r="L2" s="509"/>
      <c r="M2" s="469"/>
      <c r="N2" s="469"/>
    </row>
    <row r="3" spans="1:15">
      <c r="A3" s="595" t="s">
        <v>266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139"/>
    </row>
    <row r="4" spans="1:15">
      <c r="A4" s="593" t="s">
        <v>267</v>
      </c>
      <c r="B4" s="593"/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139"/>
    </row>
    <row r="5" spans="1:15">
      <c r="A5" s="593" t="s">
        <v>268</v>
      </c>
      <c r="B5" s="593"/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139"/>
    </row>
    <row r="6" spans="1:15">
      <c r="A6" s="593" t="s">
        <v>429</v>
      </c>
      <c r="B6" s="593"/>
      <c r="C6" s="593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139"/>
    </row>
    <row r="7" spans="1:15">
      <c r="A7" s="593" t="s">
        <v>348</v>
      </c>
      <c r="B7" s="593"/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139"/>
    </row>
    <row r="8" spans="1:15">
      <c r="A8" s="594" t="s">
        <v>430</v>
      </c>
      <c r="B8" s="594"/>
      <c r="C8" s="594"/>
      <c r="D8" s="594"/>
      <c r="E8" s="594"/>
      <c r="F8" s="594"/>
      <c r="G8" s="594"/>
      <c r="H8" s="594"/>
      <c r="I8" s="594"/>
      <c r="J8" s="594"/>
      <c r="K8" s="594"/>
      <c r="L8" s="594"/>
      <c r="M8" s="594"/>
      <c r="N8" s="594"/>
      <c r="O8" s="139"/>
    </row>
    <row r="9" spans="1:15">
      <c r="A9" s="470"/>
      <c r="B9" s="470"/>
      <c r="C9" s="470"/>
      <c r="D9" s="473">
        <v>1</v>
      </c>
      <c r="E9" s="470"/>
      <c r="F9" s="473">
        <v>2</v>
      </c>
      <c r="G9" s="470"/>
      <c r="H9" s="473">
        <v>3</v>
      </c>
      <c r="I9" s="470"/>
      <c r="J9" s="473">
        <v>4</v>
      </c>
      <c r="K9" s="79"/>
      <c r="L9" s="473">
        <v>5</v>
      </c>
      <c r="M9" s="79"/>
      <c r="N9" s="473">
        <v>6</v>
      </c>
      <c r="O9" s="79"/>
    </row>
    <row r="10" spans="1:15">
      <c r="A10" s="470"/>
      <c r="B10" s="470"/>
      <c r="C10" s="470"/>
      <c r="D10" s="471">
        <v>2011</v>
      </c>
      <c r="E10" s="470"/>
      <c r="F10" s="471" t="s">
        <v>269</v>
      </c>
      <c r="G10" s="470"/>
      <c r="H10" s="471" t="s">
        <v>270</v>
      </c>
      <c r="I10" s="470"/>
      <c r="J10" s="471" t="s">
        <v>271</v>
      </c>
      <c r="K10" s="79"/>
      <c r="L10" s="471" t="s">
        <v>272</v>
      </c>
      <c r="M10" s="79"/>
      <c r="N10" s="471" t="s">
        <v>273</v>
      </c>
      <c r="O10" s="79"/>
    </row>
    <row r="11" spans="1:15">
      <c r="A11" s="79"/>
      <c r="B11" s="470"/>
      <c r="C11" s="470"/>
      <c r="D11" s="471" t="s">
        <v>274</v>
      </c>
      <c r="E11" s="470"/>
      <c r="F11" s="471" t="s">
        <v>275</v>
      </c>
      <c r="G11" s="470"/>
      <c r="H11" s="471" t="s">
        <v>276</v>
      </c>
      <c r="I11" s="470"/>
      <c r="J11" s="471" t="s">
        <v>276</v>
      </c>
      <c r="K11" s="79"/>
      <c r="L11" s="471" t="s">
        <v>277</v>
      </c>
      <c r="M11" s="79"/>
      <c r="N11" s="471" t="s">
        <v>278</v>
      </c>
      <c r="O11" s="79"/>
    </row>
    <row r="12" spans="1:15">
      <c r="A12" s="470"/>
      <c r="B12" s="470"/>
      <c r="C12" s="470"/>
      <c r="D12" s="471" t="s">
        <v>279</v>
      </c>
      <c r="E12" s="470"/>
      <c r="F12" s="471" t="s">
        <v>274</v>
      </c>
      <c r="G12" s="470"/>
      <c r="H12" s="471" t="s">
        <v>280</v>
      </c>
      <c r="I12" s="470"/>
      <c r="J12" s="471" t="s">
        <v>280</v>
      </c>
      <c r="K12" s="79"/>
      <c r="L12" s="471" t="s">
        <v>281</v>
      </c>
      <c r="M12" s="79"/>
      <c r="N12" s="471" t="s">
        <v>282</v>
      </c>
      <c r="O12" s="79"/>
    </row>
    <row r="13" spans="1:15">
      <c r="A13" s="470"/>
      <c r="B13" s="470"/>
      <c r="C13" s="470"/>
      <c r="D13" s="472" t="s">
        <v>283</v>
      </c>
      <c r="E13" s="474"/>
      <c r="F13" s="472" t="s">
        <v>284</v>
      </c>
      <c r="G13" s="474"/>
      <c r="H13" s="472" t="s">
        <v>285</v>
      </c>
      <c r="I13" s="474"/>
      <c r="J13" s="472" t="s">
        <v>285</v>
      </c>
      <c r="K13" s="475"/>
      <c r="L13" s="472" t="s">
        <v>286</v>
      </c>
      <c r="M13" s="475"/>
      <c r="N13" s="472" t="s">
        <v>6</v>
      </c>
      <c r="O13" s="79"/>
    </row>
    <row r="14" spans="1:15" ht="7.5" customHeight="1">
      <c r="A14" s="470"/>
      <c r="B14" s="470"/>
      <c r="C14" s="470"/>
      <c r="D14" s="471"/>
      <c r="E14" s="470"/>
      <c r="F14" s="79"/>
      <c r="G14" s="470"/>
      <c r="H14" s="471"/>
      <c r="I14" s="470"/>
      <c r="J14" s="470"/>
      <c r="K14" s="79"/>
      <c r="L14" s="471"/>
      <c r="M14" s="79"/>
      <c r="N14" s="471"/>
      <c r="O14" s="79"/>
    </row>
    <row r="15" spans="1:15">
      <c r="A15" s="476">
        <v>1</v>
      </c>
      <c r="B15" s="79" t="s">
        <v>10</v>
      </c>
      <c r="C15" s="79"/>
      <c r="D15" s="477">
        <f>+'F112-1'!C16</f>
        <v>8374329</v>
      </c>
      <c r="E15" s="79"/>
      <c r="F15" s="478">
        <f>SUM(D15/$D$35)</f>
        <v>0.94602086428387377</v>
      </c>
      <c r="G15" s="79"/>
      <c r="H15" s="479">
        <f>SUM(F15*H35)</f>
        <v>548692.10128464678</v>
      </c>
      <c r="I15" s="79"/>
      <c r="J15" s="479">
        <f>$J$35*F15</f>
        <v>8041.1773464129274</v>
      </c>
      <c r="K15" s="79"/>
      <c r="L15" s="479">
        <f>SUM($L$35*F15)</f>
        <v>18920.417285677475</v>
      </c>
      <c r="M15" s="79"/>
      <c r="N15" s="477"/>
      <c r="O15" s="79"/>
    </row>
    <row r="16" spans="1:15" ht="7.5" customHeight="1">
      <c r="A16" s="476"/>
      <c r="B16" s="79"/>
      <c r="C16" s="79"/>
      <c r="D16" s="79"/>
      <c r="E16" s="79"/>
      <c r="F16" s="480"/>
      <c r="G16" s="79"/>
      <c r="H16" s="79"/>
      <c r="I16" s="79"/>
      <c r="J16" s="481"/>
      <c r="K16" s="79"/>
      <c r="L16" s="79"/>
      <c r="M16" s="79"/>
      <c r="N16" s="79"/>
      <c r="O16" s="79"/>
    </row>
    <row r="17" spans="1:15">
      <c r="A17" s="476">
        <v>2</v>
      </c>
      <c r="B17" s="79" t="s">
        <v>398</v>
      </c>
      <c r="C17" s="79"/>
      <c r="D17" s="477">
        <f>+'F112-1'!E16</f>
        <v>0</v>
      </c>
      <c r="E17" s="79"/>
      <c r="F17" s="478">
        <f>SUM(D17/$D$35)</f>
        <v>0</v>
      </c>
      <c r="G17" s="79"/>
      <c r="H17" s="479">
        <f>SUM(F17*$H$35)</f>
        <v>0</v>
      </c>
      <c r="I17" s="79"/>
      <c r="J17" s="479">
        <f>$J$35*F17</f>
        <v>0</v>
      </c>
      <c r="K17" s="79"/>
      <c r="L17" s="479">
        <f>SUM($L$35*F17)</f>
        <v>0</v>
      </c>
      <c r="M17" s="79"/>
      <c r="N17" s="477"/>
      <c r="O17" s="79"/>
    </row>
    <row r="18" spans="1:15" ht="7.5" customHeight="1">
      <c r="A18" s="476"/>
      <c r="B18" s="79"/>
      <c r="C18" s="79"/>
      <c r="D18" s="79"/>
      <c r="E18" s="79"/>
      <c r="F18" s="480"/>
      <c r="G18" s="79"/>
      <c r="H18" s="79"/>
      <c r="I18" s="79"/>
      <c r="J18" s="481"/>
      <c r="K18" s="79"/>
      <c r="L18" s="79"/>
      <c r="M18" s="79"/>
      <c r="N18" s="79"/>
      <c r="O18" s="79"/>
    </row>
    <row r="19" spans="1:15">
      <c r="A19" s="476">
        <v>3</v>
      </c>
      <c r="B19" s="79" t="s">
        <v>287</v>
      </c>
      <c r="C19" s="79"/>
      <c r="D19" s="477">
        <f>+'F112-1'!G16</f>
        <v>0</v>
      </c>
      <c r="E19" s="79"/>
      <c r="F19" s="478">
        <f>SUM(D19/$D$35)</f>
        <v>0</v>
      </c>
      <c r="G19" s="79"/>
      <c r="H19" s="479">
        <f>SUM(F19*$H$35)</f>
        <v>0</v>
      </c>
      <c r="I19" s="79"/>
      <c r="J19" s="479">
        <f>$J$35*F19</f>
        <v>0</v>
      </c>
      <c r="K19" s="79"/>
      <c r="L19" s="479">
        <f>SUM($L$35*F19)</f>
        <v>0</v>
      </c>
      <c r="M19" s="79"/>
      <c r="N19" s="477"/>
      <c r="O19" s="79"/>
    </row>
    <row r="20" spans="1:15" ht="7.5" customHeight="1">
      <c r="A20" s="476"/>
      <c r="B20" s="79"/>
      <c r="C20" s="79"/>
      <c r="D20" s="79"/>
      <c r="E20" s="79"/>
      <c r="F20" s="480"/>
      <c r="G20" s="79"/>
      <c r="H20" s="79"/>
      <c r="I20" s="79"/>
      <c r="J20" s="481"/>
      <c r="K20" s="79"/>
      <c r="L20" s="79"/>
      <c r="M20" s="79"/>
      <c r="N20" s="79"/>
      <c r="O20" s="79"/>
    </row>
    <row r="21" spans="1:15">
      <c r="A21" s="476">
        <v>4</v>
      </c>
      <c r="B21" s="79" t="s">
        <v>288</v>
      </c>
      <c r="C21" s="79"/>
      <c r="D21" s="477">
        <f>+'F112-1'!I16</f>
        <v>0</v>
      </c>
      <c r="E21" s="79"/>
      <c r="F21" s="478">
        <f>SUM(D21/$D$35)</f>
        <v>0</v>
      </c>
      <c r="G21" s="79"/>
      <c r="H21" s="479">
        <f>SUM(F21*$H$35)</f>
        <v>0</v>
      </c>
      <c r="I21" s="79"/>
      <c r="J21" s="479">
        <f>$J$35*F21</f>
        <v>0</v>
      </c>
      <c r="K21" s="79"/>
      <c r="L21" s="479">
        <f>SUM($L$35*F21)</f>
        <v>0</v>
      </c>
      <c r="M21" s="79"/>
      <c r="N21" s="477"/>
      <c r="O21" s="79"/>
    </row>
    <row r="22" spans="1:15" ht="7.5" customHeight="1">
      <c r="A22" s="476"/>
      <c r="B22" s="79"/>
      <c r="C22" s="79"/>
      <c r="D22" s="79"/>
      <c r="E22" s="79"/>
      <c r="F22" s="480"/>
      <c r="G22" s="79"/>
      <c r="H22" s="79"/>
      <c r="I22" s="79"/>
      <c r="J22" s="481"/>
      <c r="K22" s="79"/>
      <c r="L22" s="79"/>
      <c r="M22" s="79"/>
      <c r="N22" s="79"/>
      <c r="O22" s="79"/>
    </row>
    <row r="23" spans="1:15">
      <c r="A23" s="476">
        <v>5</v>
      </c>
      <c r="B23" s="79" t="s">
        <v>289</v>
      </c>
      <c r="C23" s="79"/>
      <c r="D23" s="477">
        <f>+'F112-2'!C13</f>
        <v>477832</v>
      </c>
      <c r="E23" s="79"/>
      <c r="F23" s="478">
        <f>SUM(D23/$D$35)</f>
        <v>5.3979135716126267E-2</v>
      </c>
      <c r="G23" s="79"/>
      <c r="H23" s="479">
        <f>SUM(F23*$H$35)</f>
        <v>31307.898715353236</v>
      </c>
      <c r="I23" s="79"/>
      <c r="J23" s="479">
        <f>$J$35*F23</f>
        <v>458.82265358707326</v>
      </c>
      <c r="K23" s="79"/>
      <c r="L23" s="479">
        <f>SUM($L$35*F23)</f>
        <v>1079.5827143225254</v>
      </c>
      <c r="M23" s="79"/>
      <c r="N23" s="477"/>
      <c r="O23" s="79"/>
    </row>
    <row r="24" spans="1:15" ht="7.5" customHeight="1">
      <c r="A24" s="476"/>
      <c r="B24" s="79"/>
      <c r="C24" s="79"/>
      <c r="D24" s="79"/>
      <c r="E24" s="79"/>
      <c r="F24" s="480"/>
      <c r="G24" s="79"/>
      <c r="H24" s="79"/>
      <c r="I24" s="79"/>
      <c r="J24" s="481"/>
      <c r="K24" s="79"/>
      <c r="L24" s="79"/>
      <c r="M24" s="79"/>
      <c r="N24" s="79"/>
      <c r="O24" s="79"/>
    </row>
    <row r="25" spans="1:15">
      <c r="A25" s="476">
        <v>6</v>
      </c>
      <c r="B25" s="79" t="s">
        <v>290</v>
      </c>
      <c r="C25" s="79"/>
      <c r="D25" s="477">
        <f>+'F112-2'!E13</f>
        <v>0</v>
      </c>
      <c r="E25" s="79"/>
      <c r="F25" s="478">
        <f>SUM(D25/$D$35)</f>
        <v>0</v>
      </c>
      <c r="G25" s="79"/>
      <c r="H25" s="479">
        <f>SUM(F25*$H$35)</f>
        <v>0</v>
      </c>
      <c r="I25" s="79"/>
      <c r="J25" s="479">
        <f>$J$35*F25</f>
        <v>0</v>
      </c>
      <c r="K25" s="79"/>
      <c r="L25" s="479">
        <f>SUM($L$35*F25)</f>
        <v>0</v>
      </c>
      <c r="M25" s="79"/>
      <c r="N25" s="477"/>
      <c r="O25" s="79"/>
    </row>
    <row r="26" spans="1:15" ht="7.5" customHeight="1">
      <c r="A26" s="476"/>
      <c r="B26" s="79"/>
      <c r="C26" s="79"/>
      <c r="D26" s="79"/>
      <c r="E26" s="79"/>
      <c r="F26" s="480"/>
      <c r="G26" s="79"/>
      <c r="H26" s="79"/>
      <c r="I26" s="79"/>
      <c r="J26" s="481"/>
      <c r="K26" s="79"/>
      <c r="L26" s="79"/>
      <c r="M26" s="79"/>
      <c r="N26" s="79"/>
      <c r="O26" s="79"/>
    </row>
    <row r="27" spans="1:15">
      <c r="A27" s="476">
        <v>7</v>
      </c>
      <c r="B27" s="79" t="s">
        <v>291</v>
      </c>
      <c r="C27" s="79"/>
      <c r="D27" s="477">
        <f>+'F112-2'!G13</f>
        <v>0</v>
      </c>
      <c r="E27" s="79"/>
      <c r="F27" s="478">
        <f>SUM(D27/$D$35)</f>
        <v>0</v>
      </c>
      <c r="G27" s="79"/>
      <c r="H27" s="479">
        <f>SUM(F27*$H$35)</f>
        <v>0</v>
      </c>
      <c r="I27" s="79"/>
      <c r="J27" s="479">
        <f>$J$35*F27</f>
        <v>0</v>
      </c>
      <c r="K27" s="79"/>
      <c r="L27" s="479">
        <f>SUM($L$35*F27)</f>
        <v>0</v>
      </c>
      <c r="M27" s="79"/>
      <c r="N27" s="477"/>
      <c r="O27" s="79"/>
    </row>
    <row r="28" spans="1:15" ht="7.5" customHeight="1">
      <c r="A28" s="476"/>
      <c r="B28" s="79"/>
      <c r="C28" s="79"/>
      <c r="D28" s="79"/>
      <c r="E28" s="79"/>
      <c r="F28" s="480"/>
      <c r="G28" s="79"/>
      <c r="H28" s="79"/>
      <c r="I28" s="79"/>
      <c r="J28" s="481"/>
      <c r="K28" s="79"/>
      <c r="L28" s="79"/>
      <c r="M28" s="79"/>
      <c r="N28" s="79"/>
      <c r="O28" s="79"/>
    </row>
    <row r="29" spans="1:15">
      <c r="A29" s="476">
        <v>8</v>
      </c>
      <c r="B29" s="79" t="s">
        <v>292</v>
      </c>
      <c r="C29" s="79"/>
      <c r="D29" s="477">
        <f>+'F112-2'!I13</f>
        <v>0</v>
      </c>
      <c r="E29" s="79"/>
      <c r="F29" s="478">
        <f>SUM(D29/$D$35)</f>
        <v>0</v>
      </c>
      <c r="G29" s="79"/>
      <c r="H29" s="479">
        <f>SUM(F29*$H$35)</f>
        <v>0</v>
      </c>
      <c r="I29" s="79"/>
      <c r="J29" s="479">
        <f>$J$35*F29</f>
        <v>0</v>
      </c>
      <c r="K29" s="79"/>
      <c r="L29" s="479">
        <f>SUM($L$35*F29)</f>
        <v>0</v>
      </c>
      <c r="M29" s="79"/>
      <c r="N29" s="477"/>
      <c r="O29" s="79"/>
    </row>
    <row r="30" spans="1:15" ht="7.5" customHeight="1">
      <c r="A30" s="476"/>
      <c r="B30" s="79"/>
      <c r="C30" s="79"/>
      <c r="D30" s="79"/>
      <c r="E30" s="79"/>
      <c r="F30" s="480"/>
      <c r="G30" s="79"/>
      <c r="H30" s="79"/>
      <c r="I30" s="79"/>
      <c r="J30" s="481"/>
      <c r="K30" s="79"/>
      <c r="L30" s="79"/>
      <c r="M30" s="79"/>
      <c r="N30" s="79"/>
      <c r="O30" s="79"/>
    </row>
    <row r="31" spans="1:15">
      <c r="A31" s="476">
        <v>9</v>
      </c>
      <c r="B31" s="469"/>
      <c r="C31" s="79"/>
      <c r="D31" s="477"/>
      <c r="E31" s="79"/>
      <c r="F31" s="478">
        <f>SUM(D31/$D$35)</f>
        <v>0</v>
      </c>
      <c r="G31" s="79"/>
      <c r="H31" s="479">
        <f>SUM(F31*$H$35)</f>
        <v>0</v>
      </c>
      <c r="I31" s="79"/>
      <c r="J31" s="479">
        <f>$J$35*F31</f>
        <v>0</v>
      </c>
      <c r="K31" s="79"/>
      <c r="L31" s="479">
        <f>SUM($L$35*F31)</f>
        <v>0</v>
      </c>
      <c r="M31" s="79"/>
      <c r="N31" s="477"/>
      <c r="O31" s="79"/>
    </row>
    <row r="32" spans="1:15" ht="7.5" customHeight="1">
      <c r="A32" s="476"/>
      <c r="B32" s="79"/>
      <c r="C32" s="79"/>
      <c r="D32" s="79"/>
      <c r="E32" s="79"/>
      <c r="F32" s="480"/>
      <c r="G32" s="79"/>
      <c r="H32" s="79"/>
      <c r="I32" s="79"/>
      <c r="J32" s="481"/>
      <c r="K32" s="79"/>
      <c r="L32" s="79"/>
      <c r="M32" s="79"/>
      <c r="N32" s="79"/>
      <c r="O32" s="79"/>
    </row>
    <row r="33" spans="1:15">
      <c r="A33" s="476">
        <v>10</v>
      </c>
      <c r="B33" s="469"/>
      <c r="C33" s="79"/>
      <c r="D33" s="477"/>
      <c r="E33" s="79"/>
      <c r="F33" s="478">
        <f>SUM(D33/$D$35)</f>
        <v>0</v>
      </c>
      <c r="G33" s="79"/>
      <c r="H33" s="479">
        <f>SUM(F33*$H$35)</f>
        <v>0</v>
      </c>
      <c r="I33" s="79"/>
      <c r="J33" s="479">
        <f>$J$35*F33</f>
        <v>0</v>
      </c>
      <c r="K33" s="79"/>
      <c r="L33" s="479">
        <f>SUM($L$35*F33)</f>
        <v>0</v>
      </c>
      <c r="M33" s="79"/>
      <c r="N33" s="477"/>
      <c r="O33" s="79"/>
    </row>
    <row r="34" spans="1:15" ht="7.5" customHeight="1">
      <c r="A34" s="476"/>
      <c r="B34" s="79"/>
      <c r="C34" s="79"/>
      <c r="D34" s="79"/>
      <c r="E34" s="79"/>
      <c r="F34" s="480"/>
      <c r="G34" s="79"/>
      <c r="H34" s="79"/>
      <c r="I34" s="79"/>
      <c r="J34" s="79"/>
      <c r="K34" s="79"/>
      <c r="L34" s="79"/>
      <c r="M34" s="79"/>
      <c r="N34" s="79"/>
      <c r="O34" s="79"/>
    </row>
    <row r="35" spans="1:15">
      <c r="A35" s="476">
        <v>11</v>
      </c>
      <c r="B35" s="79" t="s">
        <v>293</v>
      </c>
      <c r="C35" s="79"/>
      <c r="D35" s="479">
        <f>SUM(D15:D34)</f>
        <v>8852161</v>
      </c>
      <c r="E35" s="79"/>
      <c r="F35" s="478">
        <f>SUM(F15:F34)</f>
        <v>1</v>
      </c>
      <c r="H35" s="479">
        <f>+'F112-2'!A34</f>
        <v>580000</v>
      </c>
      <c r="J35" s="482">
        <f>+'F112-2'!C34</f>
        <v>8500</v>
      </c>
      <c r="L35" s="482">
        <f>+'F112-2'!G34</f>
        <v>20000</v>
      </c>
      <c r="N35" s="482">
        <f>SUM(N15:N34)</f>
        <v>0</v>
      </c>
    </row>
    <row r="36" spans="1:15">
      <c r="A36" s="79"/>
      <c r="B36" s="79"/>
      <c r="C36" s="79"/>
      <c r="D36" s="79"/>
      <c r="E36" s="79"/>
      <c r="F36" s="471" t="s">
        <v>294</v>
      </c>
      <c r="G36" s="79"/>
      <c r="H36" s="471" t="s">
        <v>295</v>
      </c>
      <c r="I36" s="79"/>
      <c r="J36" s="471" t="s">
        <v>295</v>
      </c>
      <c r="K36" s="79"/>
      <c r="L36" s="471" t="s">
        <v>295</v>
      </c>
      <c r="M36" s="79"/>
      <c r="N36" s="471" t="s">
        <v>357</v>
      </c>
      <c r="O36" s="79"/>
    </row>
    <row r="37" spans="1:1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1:15">
      <c r="A38" s="79" t="s">
        <v>296</v>
      </c>
      <c r="B38" s="79" t="s">
        <v>431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1:15">
      <c r="A39" s="79" t="s">
        <v>297</v>
      </c>
      <c r="B39" s="79" t="s">
        <v>298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1:15">
      <c r="A40" s="79" t="s">
        <v>294</v>
      </c>
      <c r="B40" s="79" t="s">
        <v>299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>
      <c r="A41" s="79" t="s">
        <v>300</v>
      </c>
      <c r="B41" s="79" t="s">
        <v>358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15">
      <c r="A42" s="79" t="s">
        <v>295</v>
      </c>
      <c r="B42" s="79" t="s">
        <v>432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>
      <c r="A43" s="79" t="s">
        <v>301</v>
      </c>
      <c r="B43" s="79" t="s">
        <v>302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</sheetData>
  <mergeCells count="6">
    <mergeCell ref="A7:N7"/>
    <mergeCell ref="A8:N8"/>
    <mergeCell ref="A3:N3"/>
    <mergeCell ref="A4:N4"/>
    <mergeCell ref="A5:N5"/>
    <mergeCell ref="A6:N6"/>
  </mergeCells>
  <phoneticPr fontId="0" type="noConversion"/>
  <printOptions horizontalCentered="1"/>
  <pageMargins left="0.5" right="0.5" top="0.5" bottom="0.5" header="0.25" footer="0.25"/>
  <pageSetup scale="9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3" zoomScaleNormal="83" workbookViewId="0"/>
  </sheetViews>
  <sheetFormatPr defaultColWidth="9" defaultRowHeight="15.75"/>
  <cols>
    <col min="1" max="1" width="21.625" style="102" customWidth="1"/>
    <col min="2" max="16384" width="9" style="102"/>
  </cols>
  <sheetData>
    <row r="1" spans="1:11">
      <c r="A1" s="140" t="s">
        <v>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>
      <c r="A2" s="140" t="s">
        <v>303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>
      <c r="A3" s="140" t="s">
        <v>419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>
      <c r="A5" s="141" t="s">
        <v>304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11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</row>
    <row r="7" spans="1:1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1">
      <c r="A8" s="140"/>
      <c r="B8" s="142" t="s">
        <v>305</v>
      </c>
      <c r="C8" s="142" t="s">
        <v>255</v>
      </c>
      <c r="D8" s="142" t="s">
        <v>11</v>
      </c>
      <c r="E8" s="142" t="s">
        <v>4</v>
      </c>
      <c r="F8" s="143"/>
      <c r="G8" s="144"/>
      <c r="H8" s="145" t="s">
        <v>306</v>
      </c>
      <c r="I8" s="146"/>
      <c r="J8" s="145" t="s">
        <v>306</v>
      </c>
      <c r="K8" s="146"/>
    </row>
    <row r="9" spans="1:11">
      <c r="A9" s="140"/>
      <c r="B9" s="147" t="s">
        <v>307</v>
      </c>
      <c r="C9" s="147" t="s">
        <v>7</v>
      </c>
      <c r="D9" s="147" t="s">
        <v>308</v>
      </c>
      <c r="E9" s="147" t="s">
        <v>309</v>
      </c>
      <c r="F9" s="148" t="s">
        <v>310</v>
      </c>
      <c r="G9" s="149"/>
      <c r="H9" s="148" t="s">
        <v>433</v>
      </c>
      <c r="I9" s="149"/>
      <c r="J9" s="148" t="s">
        <v>434</v>
      </c>
      <c r="K9" s="149"/>
    </row>
    <row r="10" spans="1:11">
      <c r="A10" s="150" t="s">
        <v>311</v>
      </c>
      <c r="B10" s="151" t="s">
        <v>312</v>
      </c>
      <c r="C10" s="151" t="s">
        <v>313</v>
      </c>
      <c r="D10" s="151" t="s">
        <v>314</v>
      </c>
      <c r="E10" s="152">
        <v>41090</v>
      </c>
      <c r="F10" s="153" t="s">
        <v>255</v>
      </c>
      <c r="G10" s="149" t="s">
        <v>315</v>
      </c>
      <c r="H10" s="153" t="s">
        <v>255</v>
      </c>
      <c r="I10" s="149" t="s">
        <v>315</v>
      </c>
      <c r="J10" s="153" t="s">
        <v>255</v>
      </c>
      <c r="K10" s="149" t="s">
        <v>315</v>
      </c>
    </row>
    <row r="11" spans="1:11">
      <c r="A11" s="154" t="s">
        <v>453</v>
      </c>
      <c r="B11" s="155">
        <v>39083</v>
      </c>
      <c r="C11" s="160">
        <v>3.6299999999999999E-2</v>
      </c>
      <c r="D11" s="157">
        <v>7500000</v>
      </c>
      <c r="E11" s="157">
        <f>6070000-300000</f>
        <v>5770000</v>
      </c>
      <c r="F11" s="581">
        <v>41000</v>
      </c>
      <c r="G11" s="581">
        <v>40817</v>
      </c>
      <c r="H11" s="157">
        <v>236915</v>
      </c>
      <c r="I11" s="157">
        <v>310000</v>
      </c>
      <c r="J11" s="586">
        <v>115474</v>
      </c>
      <c r="K11" s="586">
        <v>325000</v>
      </c>
    </row>
    <row r="12" spans="1:11">
      <c r="A12" s="154"/>
      <c r="B12" s="155"/>
      <c r="C12" s="158"/>
      <c r="D12" s="157"/>
      <c r="E12" s="157"/>
      <c r="F12" s="155"/>
      <c r="G12" s="155"/>
      <c r="H12" s="157"/>
      <c r="I12" s="157"/>
      <c r="J12" s="157"/>
      <c r="K12" s="157"/>
    </row>
    <row r="13" spans="1:11">
      <c r="A13" s="154"/>
      <c r="B13" s="155"/>
      <c r="C13" s="159"/>
      <c r="D13" s="157"/>
      <c r="E13" s="157"/>
      <c r="F13" s="155"/>
      <c r="G13" s="155"/>
      <c r="H13" s="157"/>
      <c r="I13" s="157"/>
      <c r="J13" s="157"/>
      <c r="K13" s="157"/>
    </row>
    <row r="14" spans="1:11">
      <c r="A14" s="154"/>
      <c r="B14" s="155"/>
      <c r="C14" s="159"/>
      <c r="D14" s="157"/>
      <c r="E14" s="157"/>
      <c r="F14" s="155"/>
      <c r="G14" s="155"/>
      <c r="H14" s="157"/>
      <c r="I14" s="157"/>
      <c r="J14" s="157"/>
      <c r="K14" s="157"/>
    </row>
    <row r="15" spans="1:11">
      <c r="A15" s="154"/>
      <c r="B15" s="155"/>
      <c r="C15" s="156"/>
      <c r="D15" s="157"/>
      <c r="E15" s="157"/>
      <c r="F15" s="155"/>
      <c r="G15" s="155"/>
      <c r="H15" s="157"/>
      <c r="I15" s="157"/>
      <c r="J15" s="157"/>
      <c r="K15" s="157"/>
    </row>
    <row r="16" spans="1:11">
      <c r="A16" s="154"/>
      <c r="B16" s="155"/>
      <c r="C16" s="160"/>
      <c r="D16" s="157"/>
      <c r="E16" s="157"/>
      <c r="F16" s="155"/>
      <c r="G16" s="155"/>
      <c r="H16" s="157"/>
      <c r="I16" s="157"/>
      <c r="J16" s="157"/>
      <c r="K16" s="157"/>
    </row>
    <row r="17" spans="1:11">
      <c r="A17" s="154"/>
      <c r="B17" s="155"/>
      <c r="C17" s="159"/>
      <c r="D17" s="157"/>
      <c r="E17" s="157"/>
      <c r="F17" s="155"/>
      <c r="G17" s="155"/>
      <c r="H17" s="157"/>
      <c r="I17" s="157"/>
      <c r="J17" s="157"/>
      <c r="K17" s="157"/>
    </row>
    <row r="18" spans="1:11">
      <c r="A18" s="154"/>
      <c r="B18" s="155"/>
      <c r="C18" s="159"/>
      <c r="D18" s="157"/>
      <c r="E18" s="157"/>
      <c r="F18" s="155"/>
      <c r="G18" s="155"/>
      <c r="H18" s="157"/>
      <c r="I18" s="157"/>
      <c r="J18" s="157"/>
      <c r="K18" s="157"/>
    </row>
    <row r="19" spans="1:11">
      <c r="A19" s="154"/>
      <c r="B19" s="155"/>
      <c r="C19" s="159"/>
      <c r="D19" s="157"/>
      <c r="E19" s="157"/>
      <c r="F19" s="155"/>
      <c r="G19" s="155"/>
      <c r="H19" s="157"/>
      <c r="I19" s="157"/>
      <c r="J19" s="157"/>
      <c r="K19" s="157"/>
    </row>
    <row r="20" spans="1:11">
      <c r="A20" s="154"/>
      <c r="B20" s="155"/>
      <c r="C20" s="159"/>
      <c r="D20" s="157"/>
      <c r="E20" s="157"/>
      <c r="F20" s="155"/>
      <c r="G20" s="155"/>
      <c r="H20" s="157"/>
      <c r="I20" s="157"/>
      <c r="J20" s="157"/>
      <c r="K20" s="157"/>
    </row>
    <row r="21" spans="1:11">
      <c r="A21" s="154"/>
      <c r="B21" s="155"/>
      <c r="C21" s="159"/>
      <c r="D21" s="157"/>
      <c r="E21" s="157"/>
      <c r="F21" s="155"/>
      <c r="G21" s="155"/>
      <c r="H21" s="157"/>
      <c r="I21" s="157"/>
      <c r="J21" s="157"/>
      <c r="K21" s="157"/>
    </row>
    <row r="22" spans="1:11">
      <c r="A22" s="154"/>
      <c r="B22" s="155"/>
      <c r="C22" s="159"/>
      <c r="D22" s="157"/>
      <c r="E22" s="157"/>
      <c r="F22" s="155"/>
      <c r="G22" s="155"/>
      <c r="H22" s="157"/>
      <c r="I22" s="157"/>
      <c r="J22" s="157"/>
      <c r="K22" s="157"/>
    </row>
    <row r="23" spans="1:11">
      <c r="A23" s="154"/>
      <c r="B23" s="155"/>
      <c r="C23" s="159"/>
      <c r="D23" s="157"/>
      <c r="E23" s="157"/>
      <c r="F23" s="155"/>
      <c r="G23" s="155"/>
      <c r="H23" s="157"/>
      <c r="I23" s="157"/>
      <c r="J23" s="157"/>
      <c r="K23" s="157"/>
    </row>
    <row r="24" spans="1:11">
      <c r="A24" s="154"/>
      <c r="B24" s="155"/>
      <c r="C24" s="159"/>
      <c r="D24" s="157"/>
      <c r="E24" s="157"/>
      <c r="F24" s="155"/>
      <c r="G24" s="155"/>
      <c r="H24" s="157"/>
      <c r="I24" s="157"/>
      <c r="J24" s="157"/>
      <c r="K24" s="157"/>
    </row>
    <row r="25" spans="1:11">
      <c r="A25" s="154"/>
      <c r="B25" s="155"/>
      <c r="C25" s="159"/>
      <c r="D25" s="157"/>
      <c r="E25" s="157"/>
      <c r="F25" s="155"/>
      <c r="G25" s="155"/>
      <c r="H25" s="157"/>
      <c r="I25" s="157"/>
      <c r="J25" s="157"/>
      <c r="K25" s="157"/>
    </row>
    <row r="26" spans="1:11">
      <c r="A26" s="154"/>
      <c r="B26" s="155"/>
      <c r="C26" s="159"/>
      <c r="D26" s="157"/>
      <c r="E26" s="157"/>
      <c r="F26" s="155"/>
      <c r="G26" s="155"/>
      <c r="H26" s="157"/>
      <c r="I26" s="157"/>
      <c r="J26" s="157"/>
      <c r="K26" s="157"/>
    </row>
    <row r="27" spans="1:11">
      <c r="A27" s="154"/>
      <c r="B27" s="155"/>
      <c r="C27" s="159"/>
      <c r="D27" s="157"/>
      <c r="E27" s="157"/>
      <c r="F27" s="155"/>
      <c r="G27" s="155"/>
      <c r="H27" s="157"/>
      <c r="I27" s="157"/>
      <c r="J27" s="157"/>
      <c r="K27" s="157"/>
    </row>
    <row r="28" spans="1:11">
      <c r="A28" s="154"/>
      <c r="B28" s="155"/>
      <c r="C28" s="159"/>
      <c r="D28" s="157"/>
      <c r="E28" s="157"/>
      <c r="F28" s="155"/>
      <c r="G28" s="155"/>
      <c r="H28" s="157"/>
      <c r="I28" s="157"/>
      <c r="J28" s="157"/>
      <c r="K28" s="157"/>
    </row>
    <row r="29" spans="1:11">
      <c r="A29" s="154"/>
      <c r="B29" s="155"/>
      <c r="C29" s="159"/>
      <c r="D29" s="157"/>
      <c r="E29" s="157"/>
      <c r="F29" s="155"/>
      <c r="G29" s="155"/>
      <c r="H29" s="157"/>
      <c r="I29" s="157"/>
      <c r="J29" s="157"/>
      <c r="K29" s="157"/>
    </row>
    <row r="30" spans="1:11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</row>
    <row r="31" spans="1:11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</row>
    <row r="32" spans="1:1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</row>
    <row r="33" spans="1:11">
      <c r="A33" s="140"/>
      <c r="B33" s="140"/>
      <c r="C33" s="140"/>
      <c r="D33" s="140"/>
      <c r="E33" s="140"/>
      <c r="F33" s="140" t="s">
        <v>458</v>
      </c>
      <c r="G33" s="140"/>
      <c r="H33" s="140"/>
      <c r="I33" s="140"/>
      <c r="J33" s="140"/>
      <c r="K33" s="140"/>
    </row>
  </sheetData>
  <phoneticPr fontId="0" type="noConversion"/>
  <printOptions horizontalCentered="1"/>
  <pageMargins left="0.5" right="0.5" top="0.5" bottom="0.5" header="0.2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4" zoomScale="75" zoomScaleNormal="75" workbookViewId="0"/>
  </sheetViews>
  <sheetFormatPr defaultColWidth="9" defaultRowHeight="15.75"/>
  <cols>
    <col min="1" max="1" width="27.5" style="102" customWidth="1"/>
    <col min="2" max="2" width="9.5" style="102" customWidth="1"/>
    <col min="3" max="3" width="7.5" style="102" customWidth="1"/>
    <col min="4" max="4" width="7" style="102" customWidth="1"/>
    <col min="5" max="5" width="12" style="102" customWidth="1"/>
    <col min="6" max="6" width="8.625" style="102" customWidth="1"/>
    <col min="7" max="8" width="12" style="102" customWidth="1"/>
    <col min="9" max="9" width="14.5" style="102" customWidth="1"/>
    <col min="10" max="10" width="15.125" style="102" customWidth="1"/>
    <col min="11" max="16384" width="9" style="102"/>
  </cols>
  <sheetData>
    <row r="1" spans="1:10">
      <c r="A1" s="161" t="s">
        <v>1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>
      <c r="A2" s="161" t="s">
        <v>316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0">
      <c r="A3" s="161" t="str">
        <f>'Debt-1'!A3</f>
        <v>2012-2013</v>
      </c>
      <c r="B3" s="161"/>
      <c r="C3" s="161"/>
      <c r="D3" s="161"/>
      <c r="E3" s="162"/>
      <c r="F3" s="162"/>
      <c r="G3" s="161"/>
      <c r="H3" s="161"/>
      <c r="I3" s="161"/>
      <c r="J3" s="161"/>
    </row>
    <row r="4" spans="1:10">
      <c r="A4" s="163" t="s">
        <v>317</v>
      </c>
      <c r="B4" s="162"/>
      <c r="C4" s="162"/>
      <c r="D4" s="162"/>
      <c r="E4" s="162"/>
      <c r="F4" s="162"/>
      <c r="G4" s="162"/>
      <c r="H4" s="162"/>
      <c r="I4" s="162"/>
      <c r="J4" s="162"/>
    </row>
    <row r="5" spans="1:10">
      <c r="A5" s="163" t="s">
        <v>318</v>
      </c>
      <c r="B5" s="162"/>
      <c r="C5" s="162"/>
      <c r="D5" s="162"/>
      <c r="E5" s="162"/>
      <c r="F5" s="162"/>
      <c r="G5" s="162"/>
      <c r="H5" s="162"/>
      <c r="I5" s="162"/>
      <c r="J5" s="162"/>
    </row>
    <row r="6" spans="1:10">
      <c r="A6" s="161"/>
      <c r="B6" s="161"/>
      <c r="C6" s="161"/>
      <c r="D6" s="161"/>
      <c r="E6" s="161"/>
      <c r="F6" s="161"/>
      <c r="G6" s="162"/>
      <c r="H6" s="162"/>
      <c r="I6" s="161"/>
      <c r="J6" s="161"/>
    </row>
    <row r="7" spans="1:10">
      <c r="A7" s="161"/>
      <c r="B7" s="164"/>
      <c r="C7" s="164"/>
      <c r="D7" s="164"/>
      <c r="E7" s="165" t="s">
        <v>319</v>
      </c>
      <c r="F7" s="164"/>
      <c r="G7" s="165" t="s">
        <v>319</v>
      </c>
      <c r="H7" s="164"/>
      <c r="I7" s="164"/>
      <c r="J7" s="164"/>
    </row>
    <row r="8" spans="1:10">
      <c r="A8" s="161"/>
      <c r="B8" s="166" t="s">
        <v>305</v>
      </c>
      <c r="C8" s="166" t="s">
        <v>320</v>
      </c>
      <c r="D8" s="166" t="s">
        <v>321</v>
      </c>
      <c r="E8" s="166" t="s">
        <v>322</v>
      </c>
      <c r="F8" s="167" t="s">
        <v>323</v>
      </c>
      <c r="G8" s="167" t="s">
        <v>4</v>
      </c>
      <c r="H8" s="167" t="s">
        <v>324</v>
      </c>
      <c r="I8" s="166"/>
      <c r="J8" s="166"/>
    </row>
    <row r="9" spans="1:10">
      <c r="A9" s="161"/>
      <c r="B9" s="166" t="s">
        <v>307</v>
      </c>
      <c r="C9" s="166" t="s">
        <v>307</v>
      </c>
      <c r="D9" s="166" t="s">
        <v>7</v>
      </c>
      <c r="E9" s="166" t="s">
        <v>325</v>
      </c>
      <c r="F9" s="167" t="s">
        <v>326</v>
      </c>
      <c r="G9" s="167" t="s">
        <v>327</v>
      </c>
      <c r="H9" s="166" t="s">
        <v>328</v>
      </c>
      <c r="I9" s="166" t="s">
        <v>329</v>
      </c>
      <c r="J9" s="166" t="s">
        <v>329</v>
      </c>
    </row>
    <row r="10" spans="1:10">
      <c r="A10" s="168" t="s">
        <v>330</v>
      </c>
      <c r="B10" s="169" t="s">
        <v>331</v>
      </c>
      <c r="C10" s="169" t="s">
        <v>331</v>
      </c>
      <c r="D10" s="169" t="s">
        <v>313</v>
      </c>
      <c r="E10" s="170" t="s">
        <v>332</v>
      </c>
      <c r="F10" s="171" t="s">
        <v>333</v>
      </c>
      <c r="G10" s="171" t="s">
        <v>334</v>
      </c>
      <c r="H10" s="170">
        <f>'Debt-1'!E10</f>
        <v>41090</v>
      </c>
      <c r="I10" s="169" t="str">
        <f>'Debt-1'!H9</f>
        <v>7/1/12 - 6/30/13</v>
      </c>
      <c r="J10" s="169" t="str">
        <f>'Debt-1'!J9</f>
        <v>7/1/13 - 12/31/13</v>
      </c>
    </row>
    <row r="11" spans="1:10">
      <c r="A11" s="561" t="s">
        <v>365</v>
      </c>
      <c r="B11" s="562">
        <v>39533</v>
      </c>
      <c r="C11" s="561" t="s">
        <v>366</v>
      </c>
      <c r="D11" s="563" t="s">
        <v>367</v>
      </c>
      <c r="E11" s="564" t="s">
        <v>367</v>
      </c>
      <c r="F11" s="565"/>
      <c r="G11" s="564">
        <v>899460</v>
      </c>
      <c r="H11" s="564">
        <f>562163-112432-112432</f>
        <v>337299</v>
      </c>
      <c r="I11" s="564">
        <v>112432</v>
      </c>
      <c r="J11" s="564">
        <v>112432</v>
      </c>
    </row>
    <row r="12" spans="1:10">
      <c r="A12" s="561"/>
      <c r="B12" s="562"/>
      <c r="C12" s="561"/>
      <c r="D12" s="563"/>
      <c r="E12" s="564"/>
      <c r="F12" s="565"/>
      <c r="G12" s="564"/>
      <c r="H12" s="564"/>
      <c r="I12" s="564"/>
      <c r="J12" s="564"/>
    </row>
    <row r="13" spans="1:10">
      <c r="A13" s="172" t="s">
        <v>452</v>
      </c>
      <c r="B13" s="173">
        <v>34425</v>
      </c>
      <c r="C13" s="172">
        <v>20</v>
      </c>
      <c r="D13" s="582">
        <v>0.03</v>
      </c>
      <c r="E13" s="175">
        <v>3480000</v>
      </c>
      <c r="F13" s="175">
        <v>0</v>
      </c>
      <c r="G13" s="175">
        <v>3480000</v>
      </c>
      <c r="H13" s="564">
        <v>820000</v>
      </c>
      <c r="I13" s="564">
        <v>278350</v>
      </c>
      <c r="J13" s="564">
        <v>285625</v>
      </c>
    </row>
    <row r="14" spans="1:10">
      <c r="A14" s="172"/>
      <c r="B14" s="173"/>
      <c r="C14" s="172"/>
      <c r="D14" s="174"/>
      <c r="E14" s="175"/>
      <c r="F14" s="175"/>
      <c r="G14" s="175"/>
      <c r="H14" s="175"/>
      <c r="I14" s="175"/>
      <c r="J14" s="175"/>
    </row>
    <row r="15" spans="1:10">
      <c r="A15" s="172"/>
      <c r="B15" s="173"/>
      <c r="C15" s="172"/>
      <c r="D15" s="174"/>
      <c r="E15" s="175"/>
      <c r="F15" s="175"/>
      <c r="G15" s="175"/>
      <c r="H15" s="175"/>
      <c r="I15" s="175"/>
      <c r="J15" s="175"/>
    </row>
    <row r="16" spans="1:10">
      <c r="A16" s="172"/>
      <c r="B16" s="173"/>
      <c r="C16" s="172"/>
      <c r="D16" s="174"/>
      <c r="E16" s="175"/>
      <c r="F16" s="175"/>
      <c r="G16" s="175"/>
      <c r="H16" s="175"/>
      <c r="I16" s="175"/>
      <c r="J16" s="175"/>
    </row>
    <row r="17" spans="1:10">
      <c r="A17" s="172"/>
      <c r="B17" s="173"/>
      <c r="C17" s="172"/>
      <c r="D17" s="174"/>
      <c r="E17" s="175"/>
      <c r="F17" s="175"/>
      <c r="G17" s="175"/>
      <c r="H17" s="175"/>
      <c r="I17" s="175"/>
      <c r="J17" s="175"/>
    </row>
    <row r="18" spans="1:10">
      <c r="A18" s="172"/>
      <c r="B18" s="173"/>
      <c r="C18" s="172"/>
      <c r="D18" s="174"/>
      <c r="E18" s="175"/>
      <c r="F18" s="175"/>
      <c r="G18" s="175"/>
      <c r="H18" s="175"/>
      <c r="I18" s="175"/>
      <c r="J18" s="175"/>
    </row>
    <row r="19" spans="1:10">
      <c r="A19" s="172"/>
      <c r="B19" s="173"/>
      <c r="C19" s="172"/>
      <c r="D19" s="174"/>
      <c r="E19" s="175"/>
      <c r="F19" s="175"/>
      <c r="G19" s="175"/>
      <c r="H19" s="175"/>
      <c r="I19" s="175"/>
      <c r="J19" s="175"/>
    </row>
    <row r="20" spans="1:10">
      <c r="A20" s="172"/>
      <c r="B20" s="173"/>
      <c r="C20" s="172"/>
      <c r="D20" s="174"/>
      <c r="E20" s="175"/>
      <c r="F20" s="175"/>
      <c r="G20" s="175"/>
      <c r="H20" s="175"/>
      <c r="I20" s="175"/>
      <c r="J20" s="175"/>
    </row>
    <row r="21" spans="1:10">
      <c r="A21" s="172"/>
      <c r="B21" s="173"/>
      <c r="C21" s="172"/>
      <c r="D21" s="174"/>
      <c r="E21" s="175"/>
      <c r="F21" s="175"/>
      <c r="G21" s="175"/>
      <c r="H21" s="175"/>
      <c r="I21" s="175"/>
      <c r="J21" s="175"/>
    </row>
    <row r="22" spans="1:10">
      <c r="A22" s="172"/>
      <c r="B22" s="173"/>
      <c r="C22" s="172"/>
      <c r="D22" s="174"/>
      <c r="E22" s="175"/>
      <c r="F22" s="175"/>
      <c r="G22" s="175"/>
      <c r="H22" s="175"/>
      <c r="I22" s="175"/>
      <c r="J22" s="175"/>
    </row>
    <row r="23" spans="1:10">
      <c r="A23" s="172"/>
      <c r="B23" s="173"/>
      <c r="C23" s="172"/>
      <c r="D23" s="174"/>
      <c r="E23" s="175"/>
      <c r="F23" s="175"/>
      <c r="G23" s="175"/>
      <c r="H23" s="175"/>
      <c r="I23" s="175"/>
      <c r="J23" s="175"/>
    </row>
    <row r="24" spans="1:10">
      <c r="A24" s="172"/>
      <c r="B24" s="173"/>
      <c r="C24" s="172"/>
      <c r="D24" s="174"/>
      <c r="E24" s="175"/>
      <c r="F24" s="175"/>
      <c r="G24" s="175"/>
      <c r="H24" s="175"/>
      <c r="I24" s="175"/>
      <c r="J24" s="175"/>
    </row>
    <row r="25" spans="1:10">
      <c r="A25" s="172"/>
      <c r="B25" s="173"/>
      <c r="C25" s="172"/>
      <c r="D25" s="174"/>
      <c r="E25" s="175"/>
      <c r="F25" s="175"/>
      <c r="G25" s="175"/>
      <c r="H25" s="175"/>
      <c r="I25" s="175"/>
      <c r="J25" s="175"/>
    </row>
    <row r="26" spans="1:10">
      <c r="A26" s="172"/>
      <c r="B26" s="173"/>
      <c r="C26" s="172"/>
      <c r="D26" s="174"/>
      <c r="E26" s="175"/>
      <c r="F26" s="175"/>
      <c r="G26" s="175"/>
      <c r="H26" s="175"/>
      <c r="I26" s="175"/>
      <c r="J26" s="175"/>
    </row>
    <row r="27" spans="1:10">
      <c r="A27" s="172"/>
      <c r="B27" s="173"/>
      <c r="C27" s="172"/>
      <c r="D27" s="174"/>
      <c r="E27" s="175"/>
      <c r="F27" s="175"/>
      <c r="G27" s="175"/>
      <c r="H27" s="175"/>
      <c r="I27" s="175"/>
      <c r="J27" s="175"/>
    </row>
    <row r="28" spans="1:10">
      <c r="A28" s="161"/>
      <c r="B28" s="161"/>
      <c r="C28" s="161"/>
      <c r="D28" s="161"/>
      <c r="E28" s="161"/>
      <c r="F28" s="161"/>
      <c r="G28" s="161"/>
      <c r="H28" s="161"/>
      <c r="I28" s="161"/>
      <c r="J28" s="161"/>
    </row>
    <row r="29" spans="1:10">
      <c r="A29" s="161" t="s">
        <v>368</v>
      </c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0">
      <c r="A30" s="161"/>
      <c r="B30" s="161"/>
      <c r="C30" s="161"/>
      <c r="D30" s="161"/>
      <c r="E30" s="161"/>
      <c r="F30" s="161"/>
      <c r="G30" s="161"/>
      <c r="H30" s="161"/>
      <c r="I30" s="161"/>
      <c r="J30" s="161"/>
    </row>
    <row r="31" spans="1:10">
      <c r="A31" s="161"/>
      <c r="B31" s="161"/>
      <c r="C31" s="161"/>
      <c r="D31" s="161"/>
      <c r="E31" s="161"/>
      <c r="F31" s="161" t="s">
        <v>335</v>
      </c>
      <c r="G31" s="161"/>
      <c r="H31" s="161"/>
      <c r="I31" s="161"/>
      <c r="J31" s="161"/>
    </row>
    <row r="32" spans="1:10">
      <c r="A32" s="162" t="s">
        <v>459</v>
      </c>
      <c r="B32" s="162"/>
      <c r="C32" s="162"/>
      <c r="D32" s="162"/>
      <c r="E32" s="162"/>
      <c r="F32" s="162"/>
      <c r="G32" s="162"/>
      <c r="H32" s="162"/>
      <c r="I32" s="162"/>
      <c r="J32" s="162"/>
    </row>
  </sheetData>
  <phoneticPr fontId="0" type="noConversion"/>
  <printOptions horizontalCentered="1"/>
  <pageMargins left="0.5" right="0.5" top="0.75" bottom="0.75" header="0.5" footer="0.5"/>
  <pageSetup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zoomScale="90" zoomScaleNormal="90" workbookViewId="0"/>
  </sheetViews>
  <sheetFormatPr defaultColWidth="9" defaultRowHeight="15.75"/>
  <cols>
    <col min="1" max="1" width="52.5" style="2" customWidth="1"/>
    <col min="2" max="2" width="4.5" style="2" customWidth="1"/>
    <col min="3" max="5" width="13.5" style="2" customWidth="1"/>
    <col min="6" max="16384" width="9" style="2"/>
  </cols>
  <sheetData>
    <row r="1" spans="1:5">
      <c r="E1" s="3" t="s">
        <v>1</v>
      </c>
    </row>
    <row r="2" spans="1:5">
      <c r="A2" s="2" t="s">
        <v>2</v>
      </c>
      <c r="D2" s="3" t="s">
        <v>12</v>
      </c>
      <c r="E2" s="3" t="s">
        <v>419</v>
      </c>
    </row>
    <row r="3" spans="1:5">
      <c r="A3" s="4"/>
      <c r="B3" s="4"/>
      <c r="C3" s="5" t="s">
        <v>369</v>
      </c>
      <c r="D3" s="5" t="s">
        <v>395</v>
      </c>
      <c r="E3" s="5" t="s">
        <v>419</v>
      </c>
    </row>
    <row r="4" spans="1:5">
      <c r="A4" s="7" t="s">
        <v>13</v>
      </c>
      <c r="B4" s="7"/>
      <c r="C4" s="8" t="s">
        <v>14</v>
      </c>
      <c r="D4" s="8" t="s">
        <v>15</v>
      </c>
      <c r="E4" s="8" t="s">
        <v>16</v>
      </c>
    </row>
    <row r="5" spans="1:5">
      <c r="A5" s="9" t="s">
        <v>17</v>
      </c>
      <c r="B5" s="10" t="s">
        <v>18</v>
      </c>
      <c r="C5" s="11" t="s">
        <v>3</v>
      </c>
      <c r="D5" s="11" t="s">
        <v>3</v>
      </c>
      <c r="E5" s="11" t="s">
        <v>19</v>
      </c>
    </row>
    <row r="6" spans="1:5">
      <c r="A6" s="12" t="s">
        <v>75</v>
      </c>
      <c r="B6" s="12">
        <v>1</v>
      </c>
      <c r="C6" s="55">
        <v>426343.32</v>
      </c>
      <c r="D6" s="12">
        <f>+'Gen-2'!C26</f>
        <v>1662888.6999999993</v>
      </c>
      <c r="E6" s="12">
        <f>+'Gen-2'!D26</f>
        <v>2336178.08</v>
      </c>
    </row>
    <row r="7" spans="1:5">
      <c r="A7" s="7" t="s">
        <v>359</v>
      </c>
      <c r="B7" s="12">
        <v>2</v>
      </c>
      <c r="C7" s="484" t="s">
        <v>77</v>
      </c>
      <c r="D7" s="484" t="s">
        <v>77</v>
      </c>
      <c r="E7" s="55">
        <v>0</v>
      </c>
    </row>
    <row r="8" spans="1:5">
      <c r="A8" s="10" t="s">
        <v>110</v>
      </c>
      <c r="B8" s="10">
        <v>3</v>
      </c>
      <c r="C8" s="10">
        <f>+C6</f>
        <v>426343.32</v>
      </c>
      <c r="D8" s="10">
        <f>+D6</f>
        <v>1662888.6999999993</v>
      </c>
      <c r="E8" s="10">
        <f>+E6+E7</f>
        <v>2336178.08</v>
      </c>
    </row>
    <row r="9" spans="1:5">
      <c r="A9" s="7" t="s">
        <v>20</v>
      </c>
      <c r="B9" s="7"/>
      <c r="C9" s="7"/>
      <c r="D9" s="7"/>
      <c r="E9" s="7"/>
    </row>
    <row r="10" spans="1:5">
      <c r="A10" s="7" t="s">
        <v>21</v>
      </c>
      <c r="B10" s="7"/>
      <c r="C10" s="7"/>
      <c r="D10" s="7"/>
      <c r="E10" s="7"/>
    </row>
    <row r="11" spans="1:5">
      <c r="A11" s="7" t="s">
        <v>372</v>
      </c>
      <c r="B11" s="10">
        <v>4</v>
      </c>
      <c r="C11" s="54">
        <v>790406.87</v>
      </c>
      <c r="D11" s="54">
        <f>325437+762023</f>
        <v>1087460</v>
      </c>
      <c r="E11" s="42">
        <v>1200000</v>
      </c>
    </row>
    <row r="12" spans="1:5">
      <c r="A12" s="7" t="s">
        <v>373</v>
      </c>
      <c r="B12" s="12">
        <v>5</v>
      </c>
      <c r="C12" s="55"/>
      <c r="D12" s="54"/>
      <c r="E12" s="585"/>
    </row>
    <row r="13" spans="1:5">
      <c r="A13" s="9" t="s">
        <v>22</v>
      </c>
      <c r="B13" s="12">
        <v>9</v>
      </c>
      <c r="C13" s="12">
        <f>SUM(C11:C12)</f>
        <v>790406.87</v>
      </c>
      <c r="D13" s="12">
        <f>SUM(D11:D12)</f>
        <v>1087460</v>
      </c>
      <c r="E13" s="35">
        <f>SUM(E11:E12)</f>
        <v>1200000</v>
      </c>
    </row>
    <row r="14" spans="1:5">
      <c r="A14" s="4" t="s">
        <v>23</v>
      </c>
      <c r="B14" s="13"/>
      <c r="C14" s="4"/>
      <c r="D14" s="4"/>
      <c r="E14" s="588"/>
    </row>
    <row r="15" spans="1:5">
      <c r="A15" s="7" t="s">
        <v>24</v>
      </c>
      <c r="B15" s="14">
        <v>10</v>
      </c>
      <c r="C15" s="54">
        <v>2564.79</v>
      </c>
      <c r="D15" s="54"/>
      <c r="E15" s="589"/>
    </row>
    <row r="16" spans="1:5">
      <c r="A16" s="7" t="s">
        <v>25</v>
      </c>
      <c r="B16" s="12">
        <v>11</v>
      </c>
      <c r="C16" s="55">
        <v>33149</v>
      </c>
      <c r="D16" s="55">
        <v>4086</v>
      </c>
      <c r="E16" s="585">
        <v>30000</v>
      </c>
    </row>
    <row r="17" spans="1:5">
      <c r="A17" s="9" t="s">
        <v>26</v>
      </c>
      <c r="B17" s="12">
        <v>19</v>
      </c>
      <c r="C17" s="12">
        <f>SUM(C15:C16)</f>
        <v>35713.79</v>
      </c>
      <c r="D17" s="12">
        <f>SUM(D15:D16)</f>
        <v>4086</v>
      </c>
      <c r="E17" s="12">
        <f>SUM(E15:E16)</f>
        <v>30000</v>
      </c>
    </row>
    <row r="18" spans="1:5">
      <c r="A18" s="4" t="s">
        <v>27</v>
      </c>
      <c r="B18" s="13"/>
      <c r="C18" s="4"/>
      <c r="D18" s="4"/>
      <c r="E18" s="4"/>
    </row>
    <row r="19" spans="1:5">
      <c r="A19" s="7" t="s">
        <v>353</v>
      </c>
      <c r="B19" s="12">
        <v>20</v>
      </c>
      <c r="C19" s="55">
        <v>1740899</v>
      </c>
      <c r="D19" s="55">
        <v>1798887</v>
      </c>
      <c r="E19" s="12">
        <f>'F108'!E13</f>
        <v>1798887</v>
      </c>
    </row>
    <row r="20" spans="1:5">
      <c r="A20" s="7" t="s">
        <v>28</v>
      </c>
      <c r="B20" s="12">
        <v>21</v>
      </c>
      <c r="C20" s="55"/>
      <c r="D20" s="54"/>
      <c r="E20" s="16">
        <f>+'F263'!N15</f>
        <v>0</v>
      </c>
    </row>
    <row r="21" spans="1:5">
      <c r="A21" s="7" t="s">
        <v>29</v>
      </c>
      <c r="B21" s="12">
        <v>22</v>
      </c>
      <c r="C21" s="55"/>
      <c r="D21" s="55"/>
      <c r="E21" s="55"/>
    </row>
    <row r="22" spans="1:5">
      <c r="A22" s="7" t="s">
        <v>360</v>
      </c>
      <c r="B22" s="12">
        <v>23</v>
      </c>
      <c r="C22" s="55"/>
      <c r="D22" s="55"/>
      <c r="E22" s="55"/>
    </row>
    <row r="23" spans="1:5">
      <c r="A23" s="7" t="s">
        <v>31</v>
      </c>
      <c r="B23" s="12">
        <v>24</v>
      </c>
      <c r="C23" s="55"/>
      <c r="D23" s="55">
        <f>547+96530</f>
        <v>97077</v>
      </c>
      <c r="E23" s="55"/>
    </row>
    <row r="24" spans="1:5">
      <c r="A24" s="9" t="s">
        <v>32</v>
      </c>
      <c r="B24" s="12">
        <v>29</v>
      </c>
      <c r="C24" s="12">
        <f>SUM(C19:C23)</f>
        <v>1740899</v>
      </c>
      <c r="D24" s="12">
        <f>SUM(D19:D23)</f>
        <v>1895964</v>
      </c>
      <c r="E24" s="12">
        <f>SUM(E19:E23)</f>
        <v>1798887</v>
      </c>
    </row>
    <row r="25" spans="1:5">
      <c r="A25" s="4" t="s">
        <v>33</v>
      </c>
      <c r="B25" s="19"/>
      <c r="C25" s="4"/>
      <c r="D25" s="4"/>
      <c r="E25" s="4"/>
    </row>
    <row r="26" spans="1:5">
      <c r="A26" s="7" t="s">
        <v>34</v>
      </c>
      <c r="B26" s="20">
        <v>30</v>
      </c>
      <c r="C26" s="54">
        <v>122823.92</v>
      </c>
      <c r="D26" s="54">
        <v>104219</v>
      </c>
      <c r="E26" s="10">
        <f>+'F112-1'!C25</f>
        <v>172173.25999999978</v>
      </c>
    </row>
    <row r="27" spans="1:5">
      <c r="A27" s="7" t="s">
        <v>35</v>
      </c>
      <c r="B27" s="12">
        <v>31</v>
      </c>
      <c r="C27" s="55">
        <v>7706926.0800000001</v>
      </c>
      <c r="D27" s="584">
        <f>+'F112-1'!C20</f>
        <v>7699696</v>
      </c>
      <c r="E27" s="485" t="s">
        <v>77</v>
      </c>
    </row>
    <row r="28" spans="1:5">
      <c r="A28" s="7" t="s">
        <v>36</v>
      </c>
      <c r="B28" s="12">
        <v>32</v>
      </c>
      <c r="C28" s="55">
        <f>536588.73+11415.17</f>
        <v>548003.9</v>
      </c>
      <c r="D28" s="55">
        <v>527642</v>
      </c>
      <c r="E28" s="12">
        <f>+'F263'!H15</f>
        <v>548692.10128464678</v>
      </c>
    </row>
    <row r="29" spans="1:5">
      <c r="A29" s="7" t="s">
        <v>37</v>
      </c>
      <c r="B29" s="12">
        <v>33</v>
      </c>
      <c r="C29" s="55">
        <v>7829.31</v>
      </c>
      <c r="D29" s="55">
        <v>7808</v>
      </c>
      <c r="E29" s="12">
        <f>+'F263'!J15</f>
        <v>8041.1773464129274</v>
      </c>
    </row>
    <row r="30" spans="1:5">
      <c r="A30" s="7" t="s">
        <v>38</v>
      </c>
      <c r="B30" s="12">
        <v>34</v>
      </c>
      <c r="C30" s="55">
        <v>194137.49</v>
      </c>
      <c r="D30" s="55">
        <v>157803</v>
      </c>
      <c r="E30" s="12">
        <f>+'F112-1'!C32</f>
        <v>251204.74701299999</v>
      </c>
    </row>
    <row r="31" spans="1:5">
      <c r="A31" s="7" t="s">
        <v>39</v>
      </c>
      <c r="B31" s="12">
        <v>35</v>
      </c>
      <c r="C31" s="55">
        <v>34653.230000000003</v>
      </c>
      <c r="D31" s="55">
        <v>25512</v>
      </c>
      <c r="E31" s="12">
        <f>+'F263'!L15</f>
        <v>18920.417285677475</v>
      </c>
    </row>
    <row r="32" spans="1:5">
      <c r="A32" s="7" t="s">
        <v>40</v>
      </c>
      <c r="B32" s="12">
        <v>36</v>
      </c>
      <c r="C32" s="55"/>
      <c r="D32" s="55"/>
      <c r="E32" s="55"/>
    </row>
    <row r="33" spans="1:9">
      <c r="A33" s="9" t="s">
        <v>41</v>
      </c>
      <c r="B33" s="12">
        <v>39</v>
      </c>
      <c r="C33" s="12">
        <f>SUM(C26:C32)</f>
        <v>8614373.9299999997</v>
      </c>
      <c r="D33" s="12">
        <f>SUM(D26:D32)</f>
        <v>8522680</v>
      </c>
      <c r="E33" s="12">
        <f>SUM(E26:E32)</f>
        <v>999031.70292973693</v>
      </c>
    </row>
    <row r="34" spans="1:9">
      <c r="A34" s="4" t="s">
        <v>42</v>
      </c>
      <c r="B34" s="4"/>
      <c r="C34" s="17"/>
      <c r="D34" s="4"/>
      <c r="E34" s="13"/>
    </row>
    <row r="35" spans="1:9">
      <c r="A35" s="7" t="s">
        <v>43</v>
      </c>
      <c r="B35" s="10">
        <v>40</v>
      </c>
      <c r="C35" s="57"/>
      <c r="D35" s="54"/>
      <c r="E35" s="58"/>
    </row>
    <row r="36" spans="1:9">
      <c r="A36" s="7" t="s">
        <v>44</v>
      </c>
      <c r="B36" s="12">
        <v>41</v>
      </c>
      <c r="C36" s="55">
        <v>1962.9</v>
      </c>
      <c r="D36" s="57">
        <v>2094</v>
      </c>
      <c r="E36" s="55">
        <v>2200</v>
      </c>
    </row>
    <row r="37" spans="1:9">
      <c r="A37" s="7" t="s">
        <v>45</v>
      </c>
      <c r="B37" s="12">
        <v>42</v>
      </c>
      <c r="C37" s="55">
        <v>142464.10999999999</v>
      </c>
      <c r="D37" s="57">
        <v>503795</v>
      </c>
      <c r="E37" s="537"/>
      <c r="F37" s="538"/>
      <c r="G37" s="538"/>
      <c r="H37" s="538"/>
      <c r="I37" s="538"/>
    </row>
    <row r="38" spans="1:9">
      <c r="A38" s="7" t="s">
        <v>46</v>
      </c>
      <c r="B38" s="12">
        <v>43</v>
      </c>
      <c r="C38" s="55"/>
      <c r="D38" s="57"/>
      <c r="E38" s="485" t="s">
        <v>77</v>
      </c>
    </row>
    <row r="39" spans="1:9">
      <c r="A39" s="9" t="s">
        <v>47</v>
      </c>
      <c r="B39" s="12">
        <v>49</v>
      </c>
      <c r="C39" s="12">
        <f>SUM(C35:C38)</f>
        <v>144427.00999999998</v>
      </c>
      <c r="D39" s="12">
        <f>SUM(D35:D38)</f>
        <v>505889</v>
      </c>
      <c r="E39" s="12">
        <f>SUM(E35:E38)</f>
        <v>2200</v>
      </c>
    </row>
    <row r="40" spans="1:9">
      <c r="A40" s="26" t="s">
        <v>48</v>
      </c>
      <c r="B40" s="4"/>
      <c r="C40" s="4"/>
      <c r="D40" s="4"/>
      <c r="E40" s="4"/>
    </row>
    <row r="41" spans="1:9">
      <c r="A41" s="20" t="s">
        <v>374</v>
      </c>
      <c r="B41" s="10">
        <v>60</v>
      </c>
      <c r="C41" s="10">
        <f>+C13+C17+C24+C33+C39</f>
        <v>11325820.6</v>
      </c>
      <c r="D41" s="10">
        <f>+D13+D17+D24+D33+D39</f>
        <v>12016079</v>
      </c>
      <c r="E41" s="10">
        <f>+E13+E17+E24+E33+E39</f>
        <v>4030118.702929737</v>
      </c>
    </row>
    <row r="42" spans="1:9">
      <c r="A42" s="25" t="s">
        <v>49</v>
      </c>
      <c r="B42" s="10">
        <v>62</v>
      </c>
      <c r="C42" s="10">
        <f>+C8+C41</f>
        <v>11752163.92</v>
      </c>
      <c r="D42" s="10">
        <f>+D8+D41</f>
        <v>13678967.699999999</v>
      </c>
      <c r="E42" s="10">
        <f>+E8+E41</f>
        <v>6366296.7829297371</v>
      </c>
    </row>
    <row r="43" spans="1:9" s="1" customFormat="1" ht="12.75">
      <c r="A43" s="533" t="s">
        <v>361</v>
      </c>
      <c r="B43" s="533"/>
      <c r="C43" s="533"/>
      <c r="D43" s="533"/>
      <c r="E43" s="533"/>
    </row>
    <row r="44" spans="1:9" s="1" customFormat="1" ht="12.75">
      <c r="A44" s="1" t="s">
        <v>50</v>
      </c>
    </row>
    <row r="45" spans="1:9">
      <c r="A45" s="596" t="s">
        <v>460</v>
      </c>
      <c r="B45" s="596"/>
      <c r="C45" s="596"/>
      <c r="D45" s="596"/>
      <c r="E45" s="596"/>
    </row>
  </sheetData>
  <mergeCells count="1">
    <mergeCell ref="A45:E45"/>
  </mergeCells>
  <phoneticPr fontId="0" type="noConversion"/>
  <printOptions horizontalCentered="1"/>
  <pageMargins left="0.5" right="0.5" top="0.5" bottom="0.5" header="0.5" footer="0.5"/>
  <pageSetup scale="9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9" zoomScale="90" zoomScaleNormal="100" workbookViewId="0"/>
  </sheetViews>
  <sheetFormatPr defaultColWidth="9" defaultRowHeight="15.75"/>
  <cols>
    <col min="1" max="1" width="52.5" style="2" customWidth="1"/>
    <col min="2" max="2" width="4.625" style="2" bestFit="1" customWidth="1"/>
    <col min="3" max="5" width="13.5" style="2" customWidth="1"/>
    <col min="6" max="6" width="9" style="2"/>
    <col min="7" max="7" width="9.5" style="2" bestFit="1" customWidth="1"/>
    <col min="8" max="8" width="10.625" style="2" bestFit="1" customWidth="1"/>
    <col min="9" max="16384" width="9" style="2"/>
  </cols>
  <sheetData>
    <row r="1" spans="1:9">
      <c r="E1" s="3" t="s">
        <v>1</v>
      </c>
    </row>
    <row r="2" spans="1:9">
      <c r="E2" s="3" t="s">
        <v>12</v>
      </c>
    </row>
    <row r="3" spans="1:9">
      <c r="A3" s="2" t="s">
        <v>2</v>
      </c>
      <c r="E3" s="3" t="str">
        <f>+'Gen-1'!$E$2</f>
        <v>2012-2013</v>
      </c>
    </row>
    <row r="4" spans="1:9">
      <c r="A4" s="4"/>
      <c r="B4" s="4"/>
      <c r="C4" s="21" t="str">
        <f>+'Gen-1'!$C$3</f>
        <v>2010-2011</v>
      </c>
      <c r="D4" s="5" t="str">
        <f>+'Gen-1'!$D$3</f>
        <v>2011-2012</v>
      </c>
      <c r="E4" s="6" t="str">
        <f>+'Gen-1'!$E$3</f>
        <v>2012-2013</v>
      </c>
    </row>
    <row r="5" spans="1:9">
      <c r="A5" s="7" t="s">
        <v>13</v>
      </c>
      <c r="B5" s="7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9">
      <c r="A6" s="202" t="s">
        <v>17</v>
      </c>
      <c r="B6" s="7" t="s">
        <v>18</v>
      </c>
      <c r="C6" s="22" t="str">
        <f>+'Gen-1'!$C$5</f>
        <v>Actual</v>
      </c>
      <c r="D6" s="8" t="str">
        <f>+'Gen-1'!$D$5</f>
        <v>Actual</v>
      </c>
      <c r="E6" s="8" t="str">
        <f>+'Gen-1'!$E$5</f>
        <v>Budget</v>
      </c>
    </row>
    <row r="7" spans="1:9">
      <c r="A7" s="23" t="s">
        <v>51</v>
      </c>
      <c r="B7" s="12">
        <v>62</v>
      </c>
      <c r="C7" s="12">
        <f>+'Gen-1'!C42</f>
        <v>11752163.92</v>
      </c>
      <c r="D7" s="12">
        <f>+'Gen-1'!D42</f>
        <v>13678967.699999999</v>
      </c>
      <c r="E7" s="12">
        <f>+'Gen-1'!E42</f>
        <v>6366296.7829297371</v>
      </c>
    </row>
    <row r="8" spans="1:9">
      <c r="A8" s="24" t="s">
        <v>52</v>
      </c>
      <c r="B8" s="7"/>
      <c r="C8" s="7"/>
      <c r="D8" s="7"/>
      <c r="E8" s="7"/>
    </row>
    <row r="9" spans="1:9">
      <c r="A9" s="24" t="s">
        <v>53</v>
      </c>
      <c r="B9" s="7"/>
      <c r="C9" s="7"/>
      <c r="D9" s="7"/>
      <c r="E9" s="7"/>
    </row>
    <row r="10" spans="1:9">
      <c r="A10" s="24" t="s">
        <v>54</v>
      </c>
      <c r="B10" s="10">
        <v>63</v>
      </c>
      <c r="C10" s="54">
        <v>3305634.66</v>
      </c>
      <c r="D10" s="54">
        <v>3403516.5318269823</v>
      </c>
      <c r="E10" s="54">
        <v>3415173</v>
      </c>
    </row>
    <row r="11" spans="1:9">
      <c r="A11" s="24" t="s">
        <v>55</v>
      </c>
      <c r="B11" s="12">
        <v>64</v>
      </c>
      <c r="C11" s="55"/>
      <c r="D11" s="55">
        <v>0</v>
      </c>
      <c r="E11" s="55"/>
    </row>
    <row r="12" spans="1:9">
      <c r="A12" s="24" t="s">
        <v>56</v>
      </c>
      <c r="B12" s="12">
        <v>65</v>
      </c>
      <c r="C12" s="55"/>
      <c r="D12" s="54">
        <v>0</v>
      </c>
      <c r="E12" s="54"/>
      <c r="G12" s="587"/>
    </row>
    <row r="13" spans="1:9">
      <c r="A13" s="24" t="s">
        <v>57</v>
      </c>
      <c r="B13" s="12">
        <v>66</v>
      </c>
      <c r="C13" s="55">
        <v>504637.32</v>
      </c>
      <c r="D13" s="54">
        <v>519579.94087491301</v>
      </c>
      <c r="E13" s="54">
        <v>623947</v>
      </c>
      <c r="G13" s="587"/>
    </row>
    <row r="14" spans="1:9">
      <c r="A14" s="24" t="s">
        <v>58</v>
      </c>
      <c r="B14" s="12">
        <v>67</v>
      </c>
      <c r="C14" s="55">
        <v>2633917.2799999998</v>
      </c>
      <c r="D14" s="54">
        <v>2711909.1877941401</v>
      </c>
      <c r="E14" s="54">
        <v>2746949</v>
      </c>
      <c r="G14" s="587"/>
    </row>
    <row r="15" spans="1:9">
      <c r="A15" s="24" t="s">
        <v>59</v>
      </c>
      <c r="B15" s="12">
        <v>68</v>
      </c>
      <c r="C15" s="55">
        <v>1274334.75</v>
      </c>
      <c r="D15" s="54">
        <v>1312068.5843445885</v>
      </c>
      <c r="E15" s="54">
        <f>995367+38710</f>
        <v>1034077</v>
      </c>
      <c r="F15" s="539"/>
      <c r="G15" s="587"/>
    </row>
    <row r="16" spans="1:9">
      <c r="A16" s="24" t="s">
        <v>60</v>
      </c>
      <c r="B16" s="12">
        <v>69</v>
      </c>
      <c r="C16" s="55">
        <v>2156480.5</v>
      </c>
      <c r="D16" s="54">
        <v>2220335.2116088099</v>
      </c>
      <c r="E16" s="585">
        <v>2333305</v>
      </c>
      <c r="F16" s="566"/>
      <c r="G16" s="587"/>
      <c r="I16" s="566"/>
    </row>
    <row r="17" spans="1:7">
      <c r="A17" s="24" t="s">
        <v>61</v>
      </c>
      <c r="B17" s="12">
        <v>70</v>
      </c>
      <c r="C17" s="55">
        <v>80982.23</v>
      </c>
      <c r="D17" s="54">
        <v>83380.163550564597</v>
      </c>
      <c r="E17" s="54">
        <v>240000</v>
      </c>
      <c r="G17" s="587"/>
    </row>
    <row r="18" spans="1:7">
      <c r="A18" s="25" t="s">
        <v>62</v>
      </c>
      <c r="B18" s="10">
        <v>79</v>
      </c>
      <c r="C18" s="10">
        <f>SUM(C10:C17)</f>
        <v>9955986.7400000002</v>
      </c>
      <c r="D18" s="10">
        <f>SUM(D10:D17)</f>
        <v>10250789.619999999</v>
      </c>
      <c r="E18" s="10">
        <f>SUM(E10:E17)</f>
        <v>10393451</v>
      </c>
      <c r="G18" s="587"/>
    </row>
    <row r="19" spans="1:7">
      <c r="A19" s="24" t="s">
        <v>63</v>
      </c>
      <c r="B19" s="12"/>
      <c r="C19" s="7"/>
      <c r="D19" s="7"/>
      <c r="E19" s="7"/>
      <c r="G19" s="587"/>
    </row>
    <row r="20" spans="1:7">
      <c r="A20" s="24" t="s">
        <v>0</v>
      </c>
      <c r="B20" s="12">
        <v>81</v>
      </c>
      <c r="C20" s="55">
        <v>50000</v>
      </c>
      <c r="D20" s="55">
        <v>1060000</v>
      </c>
      <c r="E20" s="72">
        <f>+'PTE-1'!E39</f>
        <v>861290</v>
      </c>
    </row>
    <row r="21" spans="1:7">
      <c r="A21" s="24" t="s">
        <v>64</v>
      </c>
      <c r="B21" s="12">
        <v>82</v>
      </c>
      <c r="C21" s="55">
        <f>75634.06+7654.42</f>
        <v>83288.479999999996</v>
      </c>
      <c r="D21" s="55">
        <v>32000</v>
      </c>
      <c r="E21" s="54">
        <v>32000</v>
      </c>
    </row>
    <row r="22" spans="1:7">
      <c r="A22" s="24" t="s">
        <v>182</v>
      </c>
      <c r="B22" s="12">
        <v>83</v>
      </c>
      <c r="C22" s="55"/>
      <c r="D22" s="55"/>
      <c r="E22" s="55"/>
    </row>
    <row r="23" spans="1:7">
      <c r="A23" s="25" t="s">
        <v>65</v>
      </c>
      <c r="B23" s="10">
        <v>89</v>
      </c>
      <c r="C23" s="12">
        <f>+C20+C21+C22</f>
        <v>133288.47999999998</v>
      </c>
      <c r="D23" s="12">
        <f>+D20+D21+D22</f>
        <v>1092000</v>
      </c>
      <c r="E23" s="12">
        <f>+E20+E21+E22</f>
        <v>893290</v>
      </c>
    </row>
    <row r="24" spans="1:7">
      <c r="A24" s="26" t="s">
        <v>66</v>
      </c>
      <c r="B24" s="4"/>
      <c r="C24" s="4"/>
      <c r="D24" s="4"/>
      <c r="E24" s="4"/>
    </row>
    <row r="25" spans="1:7">
      <c r="A25" s="25" t="s">
        <v>67</v>
      </c>
      <c r="B25" s="10">
        <v>90</v>
      </c>
      <c r="C25" s="10">
        <f>+C23+C18</f>
        <v>10089275.220000001</v>
      </c>
      <c r="D25" s="10">
        <f>+D23+D18</f>
        <v>11342789.619999999</v>
      </c>
      <c r="E25" s="10">
        <f>+E23+E18</f>
        <v>11286741</v>
      </c>
    </row>
    <row r="26" spans="1:7">
      <c r="A26" s="20" t="s">
        <v>68</v>
      </c>
      <c r="B26" s="10">
        <v>91</v>
      </c>
      <c r="C26" s="12">
        <f>+C7-C25</f>
        <v>1662888.6999999993</v>
      </c>
      <c r="D26" s="12">
        <f>+D7-D25</f>
        <v>2336178.08</v>
      </c>
      <c r="E26" s="484" t="s">
        <v>111</v>
      </c>
    </row>
    <row r="27" spans="1:7">
      <c r="A27" s="19"/>
      <c r="B27" s="4"/>
      <c r="C27" s="28"/>
      <c r="D27" s="28"/>
      <c r="E27" s="7"/>
    </row>
    <row r="28" spans="1:7">
      <c r="A28" s="24" t="s">
        <v>121</v>
      </c>
      <c r="B28" s="7"/>
      <c r="C28" s="28"/>
      <c r="D28" s="28"/>
      <c r="E28" s="7"/>
    </row>
    <row r="29" spans="1:7">
      <c r="A29" s="20" t="s">
        <v>435</v>
      </c>
      <c r="B29" s="10">
        <v>94</v>
      </c>
      <c r="C29" s="28"/>
      <c r="D29" s="28"/>
      <c r="E29" s="10">
        <f>+'Gen-1'!E8</f>
        <v>2336178.08</v>
      </c>
    </row>
    <row r="30" spans="1:7">
      <c r="A30" s="27" t="s">
        <v>375</v>
      </c>
      <c r="B30" s="12">
        <v>95</v>
      </c>
      <c r="C30" s="28"/>
      <c r="D30" s="28"/>
      <c r="E30" s="12">
        <f>+'Gen-1'!E26</f>
        <v>172173.25999999978</v>
      </c>
    </row>
    <row r="31" spans="1:7">
      <c r="A31" s="27" t="s">
        <v>376</v>
      </c>
      <c r="B31" s="12">
        <v>96</v>
      </c>
      <c r="C31" s="28"/>
      <c r="D31" s="28"/>
      <c r="E31" s="12">
        <f>+'Gen-1'!E41-'Gen-1'!E26</f>
        <v>3857945.4429297373</v>
      </c>
    </row>
    <row r="32" spans="1:7">
      <c r="A32" s="27" t="s">
        <v>115</v>
      </c>
      <c r="B32" s="12">
        <v>97</v>
      </c>
      <c r="C32" s="28"/>
      <c r="D32" s="28"/>
      <c r="E32" s="55">
        <f>+E31*0.5</f>
        <v>1928972.7214648686</v>
      </c>
    </row>
    <row r="33" spans="1:5">
      <c r="A33" s="25" t="s">
        <v>70</v>
      </c>
      <c r="B33" s="10">
        <v>98</v>
      </c>
      <c r="C33" s="28"/>
      <c r="D33" s="28"/>
      <c r="E33" s="10">
        <f>SUM(E29:E32)</f>
        <v>8295269.5043946058</v>
      </c>
    </row>
    <row r="34" spans="1:5">
      <c r="A34" s="19"/>
      <c r="B34" s="4"/>
      <c r="C34" s="28"/>
      <c r="D34" s="28"/>
      <c r="E34" s="4"/>
    </row>
    <row r="35" spans="1:5">
      <c r="A35" s="25" t="s">
        <v>71</v>
      </c>
      <c r="B35" s="10">
        <v>99</v>
      </c>
      <c r="C35" s="28"/>
      <c r="D35" s="28"/>
      <c r="E35" s="10">
        <f>+E25</f>
        <v>11286741</v>
      </c>
    </row>
    <row r="36" spans="1:5">
      <c r="A36" s="27" t="s">
        <v>72</v>
      </c>
      <c r="B36" s="12">
        <v>100</v>
      </c>
      <c r="C36" s="28"/>
      <c r="D36" s="28"/>
      <c r="E36" s="55">
        <f>+E35*0.428186</f>
        <v>4832824.4818259999</v>
      </c>
    </row>
    <row r="37" spans="1:5">
      <c r="A37" s="27" t="s">
        <v>73</v>
      </c>
      <c r="B37" s="12">
        <v>101</v>
      </c>
      <c r="C37" s="28"/>
      <c r="D37" s="28"/>
      <c r="E37" s="12">
        <f>+E35+E36</f>
        <v>16119565.481826</v>
      </c>
    </row>
    <row r="38" spans="1:5">
      <c r="A38" s="20" t="s">
        <v>118</v>
      </c>
      <c r="B38" s="10">
        <v>102</v>
      </c>
      <c r="C38" s="28"/>
      <c r="D38" s="28"/>
      <c r="E38" s="10">
        <f>+E37-E33</f>
        <v>7824295.9774313942</v>
      </c>
    </row>
    <row r="39" spans="1:5">
      <c r="A39" s="20" t="s">
        <v>404</v>
      </c>
      <c r="B39" s="10">
        <v>103</v>
      </c>
      <c r="C39" s="28"/>
      <c r="D39" s="28"/>
      <c r="E39" s="10">
        <f>+'F108'!E12</f>
        <v>0</v>
      </c>
    </row>
    <row r="40" spans="1:5">
      <c r="A40" s="20" t="s">
        <v>119</v>
      </c>
      <c r="B40" s="10">
        <v>104</v>
      </c>
      <c r="C40" s="28"/>
      <c r="D40" s="28"/>
      <c r="E40" s="10">
        <f>+E38-E39</f>
        <v>7824295.9774313942</v>
      </c>
    </row>
    <row r="41" spans="1:5">
      <c r="A41" s="27" t="s">
        <v>336</v>
      </c>
      <c r="B41" s="12">
        <v>105</v>
      </c>
      <c r="C41" s="31">
        <f>+'F112-2'!B38</f>
        <v>0.06</v>
      </c>
      <c r="D41" s="28"/>
      <c r="E41" s="12">
        <f>+E42-E40</f>
        <v>499423.14749562182</v>
      </c>
    </row>
    <row r="42" spans="1:5">
      <c r="A42" s="27" t="s">
        <v>120</v>
      </c>
      <c r="B42" s="12">
        <v>106</v>
      </c>
      <c r="C42" s="28"/>
      <c r="D42" s="28"/>
      <c r="E42" s="12">
        <f>+E40/(1-C41)</f>
        <v>8323719.124927016</v>
      </c>
    </row>
    <row r="43" spans="1:5">
      <c r="A43" s="2" t="s">
        <v>116</v>
      </c>
    </row>
    <row r="44" spans="1:5">
      <c r="A44" s="2" t="s">
        <v>117</v>
      </c>
      <c r="E44" s="74"/>
    </row>
    <row r="45" spans="1:5">
      <c r="E45" s="73"/>
    </row>
    <row r="54" spans="1:5">
      <c r="A54" s="596" t="s">
        <v>461</v>
      </c>
      <c r="B54" s="596"/>
      <c r="C54" s="596"/>
      <c r="D54" s="596"/>
      <c r="E54" s="596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zoomScale="90" zoomScaleNormal="100" workbookViewId="0"/>
  </sheetViews>
  <sheetFormatPr defaultColWidth="9" defaultRowHeight="15.75"/>
  <cols>
    <col min="1" max="1" width="52.5" style="2" customWidth="1"/>
    <col min="2" max="2" width="4.5" style="2" customWidth="1"/>
    <col min="3" max="5" width="13.5" style="2" customWidth="1"/>
    <col min="6" max="16384" width="9" style="2"/>
  </cols>
  <sheetData>
    <row r="1" spans="1:5">
      <c r="D1" s="28"/>
      <c r="E1" s="29" t="s">
        <v>1</v>
      </c>
    </row>
    <row r="2" spans="1:5">
      <c r="A2" s="2" t="s">
        <v>2</v>
      </c>
      <c r="D2" s="29" t="s">
        <v>74</v>
      </c>
      <c r="E2" s="3" t="str">
        <f>+'Gen-1'!$E$2</f>
        <v>2012-2013</v>
      </c>
    </row>
    <row r="3" spans="1:5">
      <c r="A3" s="19"/>
      <c r="B3" s="4"/>
      <c r="C3" s="21" t="str">
        <f>+'Gen-1'!$C$3</f>
        <v>2010-2011</v>
      </c>
      <c r="D3" s="5" t="str">
        <f>+'Gen-1'!$D$3</f>
        <v>2011-2012</v>
      </c>
      <c r="E3" s="6" t="str">
        <f>+'Gen-1'!$E$3</f>
        <v>2012-2013</v>
      </c>
    </row>
    <row r="4" spans="1:5">
      <c r="A4" s="24" t="s">
        <v>13</v>
      </c>
      <c r="B4" s="7"/>
      <c r="C4" s="22" t="str">
        <f>+'Gen-1'!$C$4</f>
        <v>Audited</v>
      </c>
      <c r="D4" s="8" t="str">
        <f>+'Gen-1'!$D$4</f>
        <v>Unaudited</v>
      </c>
      <c r="E4" s="8" t="str">
        <f>+'Gen-1'!$E$4</f>
        <v>Proposed</v>
      </c>
    </row>
    <row r="5" spans="1:5">
      <c r="A5" s="25" t="s">
        <v>400</v>
      </c>
      <c r="B5" s="10" t="s">
        <v>18</v>
      </c>
      <c r="C5" s="22" t="str">
        <f>+'Gen-1'!$C$5</f>
        <v>Actual</v>
      </c>
      <c r="D5" s="8" t="str">
        <f>+'Gen-1'!$D$5</f>
        <v>Actual</v>
      </c>
      <c r="E5" s="8" t="str">
        <f>+'Gen-1'!$E$5</f>
        <v>Budget</v>
      </c>
    </row>
    <row r="6" spans="1:5">
      <c r="A6" s="19" t="s">
        <v>406</v>
      </c>
      <c r="B6" s="12">
        <v>1</v>
      </c>
      <c r="C6" s="55">
        <v>12556.76</v>
      </c>
      <c r="D6" s="12">
        <f>+'PTE-2'!C29</f>
        <v>23360.949999999721</v>
      </c>
      <c r="E6" s="12">
        <f>+'PTE-2'!D29</f>
        <v>-45977.08000000054</v>
      </c>
    </row>
    <row r="7" spans="1:5">
      <c r="A7" s="24" t="s">
        <v>407</v>
      </c>
      <c r="B7" s="12">
        <v>2</v>
      </c>
      <c r="C7" s="495" t="s">
        <v>112</v>
      </c>
      <c r="D7" s="495" t="s">
        <v>112</v>
      </c>
      <c r="E7" s="55"/>
    </row>
    <row r="8" spans="1:5">
      <c r="A8" s="20" t="s">
        <v>110</v>
      </c>
      <c r="B8" s="12">
        <v>3</v>
      </c>
      <c r="C8" s="12">
        <f>SUM(C6:C7)</f>
        <v>12556.76</v>
      </c>
      <c r="D8" s="12">
        <f>SUM(D6:D7)</f>
        <v>23360.949999999721</v>
      </c>
      <c r="E8" s="12">
        <f>SUM(E6:E7)</f>
        <v>-45977.08000000054</v>
      </c>
    </row>
    <row r="9" spans="1:5">
      <c r="A9" s="7" t="s">
        <v>20</v>
      </c>
      <c r="B9" s="15"/>
      <c r="C9" s="7"/>
      <c r="D9" s="7"/>
      <c r="E9" s="7"/>
    </row>
    <row r="10" spans="1:5">
      <c r="A10" s="7" t="s">
        <v>21</v>
      </c>
      <c r="B10" s="15"/>
      <c r="C10" s="7"/>
      <c r="D10" s="7"/>
      <c r="E10" s="7"/>
    </row>
    <row r="11" spans="1:5">
      <c r="A11" s="7" t="s">
        <v>372</v>
      </c>
      <c r="B11" s="14">
        <v>4</v>
      </c>
      <c r="C11" s="54">
        <v>1030603.84</v>
      </c>
      <c r="D11" s="54">
        <v>649341.15</v>
      </c>
      <c r="E11" s="42">
        <v>750000</v>
      </c>
    </row>
    <row r="12" spans="1:5">
      <c r="A12" s="7" t="s">
        <v>373</v>
      </c>
      <c r="B12" s="30">
        <v>5</v>
      </c>
      <c r="C12" s="55"/>
      <c r="D12" s="55"/>
      <c r="E12" s="35"/>
    </row>
    <row r="13" spans="1:5">
      <c r="A13" s="9" t="s">
        <v>335</v>
      </c>
      <c r="B13" s="14">
        <v>9</v>
      </c>
      <c r="C13" s="10">
        <f>SUM(C11:C12)</f>
        <v>1030603.84</v>
      </c>
      <c r="D13" s="10">
        <f>SUM(D11:D12)</f>
        <v>649341.15</v>
      </c>
      <c r="E13" s="42">
        <f>SUM(E11:E12)</f>
        <v>750000</v>
      </c>
    </row>
    <row r="14" spans="1:5">
      <c r="A14" s="7" t="s">
        <v>23</v>
      </c>
      <c r="B14" s="4"/>
      <c r="C14" s="4"/>
      <c r="D14" s="4"/>
      <c r="E14" s="588"/>
    </row>
    <row r="15" spans="1:5">
      <c r="A15" s="7" t="s">
        <v>24</v>
      </c>
      <c r="B15" s="10">
        <v>10</v>
      </c>
      <c r="C15" s="54">
        <v>92891</v>
      </c>
      <c r="D15" s="54"/>
      <c r="E15" s="589"/>
    </row>
    <row r="16" spans="1:5">
      <c r="A16" s="7" t="s">
        <v>25</v>
      </c>
      <c r="B16" s="12">
        <v>11</v>
      </c>
      <c r="C16" s="55">
        <v>110241</v>
      </c>
      <c r="D16" s="55">
        <v>110622.11</v>
      </c>
      <c r="E16" s="585">
        <v>110000</v>
      </c>
    </row>
    <row r="17" spans="1:5">
      <c r="A17" s="9" t="s">
        <v>26</v>
      </c>
      <c r="B17" s="12">
        <v>19</v>
      </c>
      <c r="C17" s="12">
        <f>SUM(C15:C16)</f>
        <v>203132</v>
      </c>
      <c r="D17" s="12">
        <f>SUM(D15:D16)</f>
        <v>110622.11</v>
      </c>
      <c r="E17" s="12">
        <f>SUM(E15:E16)</f>
        <v>110000</v>
      </c>
    </row>
    <row r="18" spans="1:5">
      <c r="A18" s="4" t="s">
        <v>27</v>
      </c>
      <c r="B18" s="4"/>
      <c r="C18" s="4"/>
      <c r="D18" s="4"/>
      <c r="E18" s="12"/>
    </row>
    <row r="19" spans="1:5">
      <c r="A19" s="7" t="s">
        <v>353</v>
      </c>
      <c r="B19" s="12">
        <v>20</v>
      </c>
      <c r="C19" s="55">
        <v>1170794.1200000001</v>
      </c>
      <c r="D19" s="55">
        <v>959577</v>
      </c>
      <c r="E19" s="7">
        <f>'F108'!G13</f>
        <v>1221618</v>
      </c>
    </row>
    <row r="20" spans="1:5">
      <c r="A20" s="7" t="s">
        <v>28</v>
      </c>
      <c r="B20" s="12">
        <v>21</v>
      </c>
      <c r="C20" s="55"/>
      <c r="D20" s="55"/>
      <c r="E20" s="12">
        <f>+'F263'!N17</f>
        <v>0</v>
      </c>
    </row>
    <row r="21" spans="1:5">
      <c r="A21" s="7" t="s">
        <v>29</v>
      </c>
      <c r="B21" s="12">
        <v>22</v>
      </c>
      <c r="C21" s="55">
        <v>12500</v>
      </c>
      <c r="D21" s="55">
        <v>63509.95</v>
      </c>
      <c r="E21" s="55"/>
    </row>
    <row r="22" spans="1:5">
      <c r="A22" s="7" t="s">
        <v>30</v>
      </c>
      <c r="B22" s="12">
        <v>23</v>
      </c>
      <c r="C22" s="55"/>
      <c r="D22" s="55"/>
      <c r="E22" s="55"/>
    </row>
    <row r="23" spans="1:5">
      <c r="A23" s="7" t="s">
        <v>31</v>
      </c>
      <c r="B23" s="12">
        <v>24</v>
      </c>
      <c r="C23" s="55"/>
      <c r="D23" s="55"/>
      <c r="E23" s="55"/>
    </row>
    <row r="24" spans="1:5">
      <c r="A24" s="9" t="s">
        <v>32</v>
      </c>
      <c r="B24" s="12">
        <v>29</v>
      </c>
      <c r="C24" s="12">
        <f>SUM(C19:C23)</f>
        <v>1183294.1200000001</v>
      </c>
      <c r="D24" s="12">
        <f>SUM(D19:D23)</f>
        <v>1023086.95</v>
      </c>
      <c r="E24" s="12">
        <f>SUM(E19:E23)</f>
        <v>1221618</v>
      </c>
    </row>
    <row r="25" spans="1:5">
      <c r="A25" s="4" t="s">
        <v>33</v>
      </c>
      <c r="B25" s="4"/>
      <c r="C25" s="4"/>
      <c r="D25" s="4"/>
      <c r="E25" s="4"/>
    </row>
    <row r="26" spans="1:5">
      <c r="A26" s="7" t="s">
        <v>34</v>
      </c>
      <c r="B26" s="10">
        <v>30</v>
      </c>
      <c r="C26" s="54"/>
      <c r="D26" s="54"/>
      <c r="E26" s="10">
        <f>+'F112-1'!E25</f>
        <v>0</v>
      </c>
    </row>
    <row r="27" spans="1:5">
      <c r="A27" s="7" t="s">
        <v>35</v>
      </c>
      <c r="B27" s="12">
        <v>31</v>
      </c>
      <c r="C27" s="55"/>
      <c r="D27" s="65">
        <f>+'F112-1'!E20</f>
        <v>0</v>
      </c>
      <c r="E27" s="484" t="s">
        <v>112</v>
      </c>
    </row>
    <row r="28" spans="1:5">
      <c r="A28" s="7" t="s">
        <v>36</v>
      </c>
      <c r="B28" s="12">
        <v>32</v>
      </c>
      <c r="C28" s="55"/>
      <c r="D28" s="55"/>
      <c r="E28" s="12">
        <f>+'F263'!H17</f>
        <v>0</v>
      </c>
    </row>
    <row r="29" spans="1:5">
      <c r="A29" s="7" t="s">
        <v>37</v>
      </c>
      <c r="B29" s="12">
        <v>33</v>
      </c>
      <c r="C29" s="55"/>
      <c r="D29" s="55"/>
      <c r="E29" s="12">
        <f>+'F263'!J17</f>
        <v>0</v>
      </c>
    </row>
    <row r="30" spans="1:5">
      <c r="A30" s="7" t="s">
        <v>38</v>
      </c>
      <c r="B30" s="12">
        <v>34</v>
      </c>
      <c r="C30" s="55"/>
      <c r="D30" s="55"/>
      <c r="E30" s="12">
        <f>+'F112-1'!E32</f>
        <v>0</v>
      </c>
    </row>
    <row r="31" spans="1:5">
      <c r="A31" s="7" t="s">
        <v>39</v>
      </c>
      <c r="B31" s="12">
        <v>35</v>
      </c>
      <c r="C31" s="55"/>
      <c r="D31" s="55"/>
      <c r="E31" s="12">
        <f>+'F263'!L17</f>
        <v>0</v>
      </c>
    </row>
    <row r="32" spans="1:5">
      <c r="A32" s="7" t="s">
        <v>40</v>
      </c>
      <c r="B32" s="12">
        <v>36</v>
      </c>
      <c r="C32" s="55">
        <v>40</v>
      </c>
      <c r="D32" s="55">
        <v>6738.45</v>
      </c>
      <c r="E32" s="55"/>
    </row>
    <row r="33" spans="1:5">
      <c r="A33" s="9" t="s">
        <v>41</v>
      </c>
      <c r="B33" s="12">
        <v>39</v>
      </c>
      <c r="C33" s="12">
        <f>SUM(C26:C32)</f>
        <v>40</v>
      </c>
      <c r="D33" s="12">
        <f>SUM(D26:D32)</f>
        <v>6738.45</v>
      </c>
      <c r="E33" s="12">
        <f>SUM(E26:E32)</f>
        <v>0</v>
      </c>
    </row>
    <row r="34" spans="1:5">
      <c r="A34" s="4" t="s">
        <v>42</v>
      </c>
      <c r="B34" s="4"/>
      <c r="C34" s="4"/>
      <c r="D34" s="4"/>
      <c r="E34" s="4"/>
    </row>
    <row r="35" spans="1:5">
      <c r="A35" s="7" t="s">
        <v>43</v>
      </c>
      <c r="B35" s="10">
        <v>40</v>
      </c>
      <c r="C35" s="54"/>
      <c r="D35" s="54"/>
      <c r="E35" s="54"/>
    </row>
    <row r="36" spans="1:5">
      <c r="A36" s="7" t="s">
        <v>44</v>
      </c>
      <c r="B36" s="12">
        <v>41</v>
      </c>
      <c r="C36" s="55"/>
      <c r="D36" s="55"/>
      <c r="E36" s="55"/>
    </row>
    <row r="37" spans="1:5">
      <c r="A37" s="7" t="s">
        <v>45</v>
      </c>
      <c r="B37" s="12">
        <v>42</v>
      </c>
      <c r="C37" s="55"/>
      <c r="D37" s="55"/>
      <c r="E37" s="55"/>
    </row>
    <row r="38" spans="1:5">
      <c r="A38" s="7" t="s">
        <v>46</v>
      </c>
      <c r="B38" s="12">
        <v>43</v>
      </c>
      <c r="C38" s="55"/>
      <c r="D38" s="55"/>
      <c r="E38" s="485" t="s">
        <v>112</v>
      </c>
    </row>
    <row r="39" spans="1:5">
      <c r="A39" s="7" t="s">
        <v>113</v>
      </c>
      <c r="B39" s="12">
        <v>44</v>
      </c>
      <c r="C39" s="55">
        <v>50000</v>
      </c>
      <c r="D39" s="55">
        <v>1060000</v>
      </c>
      <c r="E39" s="59">
        <f>900000-38710</f>
        <v>861290</v>
      </c>
    </row>
    <row r="40" spans="1:5">
      <c r="A40" s="9" t="s">
        <v>47</v>
      </c>
      <c r="B40" s="12">
        <v>49</v>
      </c>
      <c r="C40" s="12">
        <f>SUM(C35:C39)</f>
        <v>50000</v>
      </c>
      <c r="D40" s="12">
        <f>SUM(D35:D39)</f>
        <v>1060000</v>
      </c>
      <c r="E40" s="12">
        <f>SUM(E35:E39)</f>
        <v>861290</v>
      </c>
    </row>
    <row r="41" spans="1:5">
      <c r="A41" s="486" t="s">
        <v>48</v>
      </c>
      <c r="B41" s="4"/>
      <c r="C41" s="4"/>
      <c r="D41" s="4"/>
      <c r="E41" s="4"/>
    </row>
    <row r="42" spans="1:5">
      <c r="A42" s="7" t="s">
        <v>374</v>
      </c>
      <c r="B42" s="10">
        <v>60</v>
      </c>
      <c r="C42" s="10">
        <f>+C13+C17+C24+C33+C40</f>
        <v>2467069.96</v>
      </c>
      <c r="D42" s="10">
        <f>+D13+D17+D24+D33+D40</f>
        <v>2849788.66</v>
      </c>
      <c r="E42" s="10">
        <f>+E13+E17+E24+E33+E40</f>
        <v>2942908</v>
      </c>
    </row>
    <row r="43" spans="1:5">
      <c r="A43" s="9" t="s">
        <v>49</v>
      </c>
      <c r="B43" s="10">
        <v>62</v>
      </c>
      <c r="C43" s="10">
        <f>+C6+C42</f>
        <v>2479626.7199999997</v>
      </c>
      <c r="D43" s="10">
        <f>+D6+D42</f>
        <v>2873149.61</v>
      </c>
      <c r="E43" s="10">
        <f>+E6+E42</f>
        <v>2896930.9199999995</v>
      </c>
    </row>
    <row r="44" spans="1:5">
      <c r="A44" s="578"/>
      <c r="B44" s="28"/>
      <c r="C44" s="28"/>
      <c r="D44" s="28"/>
      <c r="E44" s="28"/>
    </row>
    <row r="45" spans="1:5">
      <c r="A45" s="578" t="s">
        <v>408</v>
      </c>
      <c r="B45" s="28"/>
      <c r="C45" s="28"/>
      <c r="D45" s="28"/>
      <c r="E45" s="28"/>
    </row>
    <row r="46" spans="1:5">
      <c r="A46" s="578" t="s">
        <v>409</v>
      </c>
      <c r="B46" s="28"/>
      <c r="C46" s="28"/>
      <c r="D46" s="28"/>
      <c r="E46" s="28"/>
    </row>
    <row r="47" spans="1:5">
      <c r="A47" s="578" t="s">
        <v>410</v>
      </c>
      <c r="B47" s="28"/>
      <c r="C47" s="28"/>
      <c r="D47" s="28"/>
      <c r="E47" s="28"/>
    </row>
    <row r="48" spans="1:5">
      <c r="A48" s="578"/>
      <c r="B48" s="28"/>
      <c r="C48" s="28"/>
      <c r="D48" s="28"/>
      <c r="E48" s="28"/>
    </row>
    <row r="49" spans="1:5">
      <c r="A49" s="580" t="s">
        <v>411</v>
      </c>
      <c r="B49" s="28"/>
      <c r="C49" s="28"/>
      <c r="D49" s="28"/>
      <c r="E49" s="28"/>
    </row>
    <row r="50" spans="1:5">
      <c r="A50" s="580" t="s">
        <v>415</v>
      </c>
      <c r="B50" s="28"/>
      <c r="C50" s="28"/>
      <c r="D50" s="28"/>
      <c r="E50" s="28"/>
    </row>
    <row r="51" spans="1:5">
      <c r="A51" s="580" t="s">
        <v>412</v>
      </c>
      <c r="B51" s="28"/>
      <c r="C51" s="28"/>
      <c r="D51" s="28"/>
      <c r="E51" s="28"/>
    </row>
    <row r="52" spans="1:5">
      <c r="A52" s="578"/>
      <c r="B52" s="28"/>
      <c r="C52" s="28"/>
      <c r="D52" s="28"/>
      <c r="E52" s="28"/>
    </row>
    <row r="53" spans="1:5">
      <c r="A53" s="1" t="s">
        <v>50</v>
      </c>
    </row>
    <row r="54" spans="1:5" ht="8.25" customHeight="1"/>
    <row r="55" spans="1:5">
      <c r="A55" s="596" t="s">
        <v>462</v>
      </c>
      <c r="B55" s="596"/>
      <c r="C55" s="596"/>
      <c r="D55" s="596"/>
      <c r="E55" s="596"/>
    </row>
  </sheetData>
  <mergeCells count="1">
    <mergeCell ref="A55:E55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24</vt:i4>
      </vt:variant>
    </vt:vector>
  </HeadingPairs>
  <TitlesOfParts>
    <vt:vector size="55" baseType="lpstr">
      <vt:lpstr>F108</vt:lpstr>
      <vt:lpstr>F112-1</vt:lpstr>
      <vt:lpstr>F112-2</vt:lpstr>
      <vt:lpstr>F263</vt:lpstr>
      <vt:lpstr>Debt-1</vt:lpstr>
      <vt:lpstr>Debt-2</vt:lpstr>
      <vt:lpstr>Gen-1</vt:lpstr>
      <vt:lpstr>Gen-2</vt:lpstr>
      <vt:lpstr>PTE-1</vt:lpstr>
      <vt:lpstr>PTE-2</vt:lpstr>
      <vt:lpstr>ABE-1</vt:lpstr>
      <vt:lpstr>ABE-2</vt:lpstr>
      <vt:lpstr>AdSupp-1</vt:lpstr>
      <vt:lpstr>AdSupp-2</vt:lpstr>
      <vt:lpstr>MotorCyc-1</vt:lpstr>
      <vt:lpstr>MotorCyc-2</vt:lpstr>
      <vt:lpstr>Truck-1</vt:lpstr>
      <vt:lpstr>Truck-2</vt:lpstr>
      <vt:lpstr>Auxillary</vt:lpstr>
      <vt:lpstr>Cap Out-1</vt:lpstr>
      <vt:lpstr>Cap Out-2</vt:lpstr>
      <vt:lpstr>B &amp; I - 1</vt:lpstr>
      <vt:lpstr>B &amp; I - 2</vt:lpstr>
      <vt:lpstr>Special Assess-1</vt:lpstr>
      <vt:lpstr>Special Assess-2</vt:lpstr>
      <vt:lpstr>No-Fund Warrant-1</vt:lpstr>
      <vt:lpstr>No-Fund Warrant-2</vt:lpstr>
      <vt:lpstr>Rev Bds</vt:lpstr>
      <vt:lpstr>Notice</vt:lpstr>
      <vt:lpstr>Certificate</vt:lpstr>
      <vt:lpstr>Amend</vt:lpstr>
      <vt:lpstr>'ABE-2'!Print_Area</vt:lpstr>
      <vt:lpstr>'AdSupp-1'!Print_Area</vt:lpstr>
      <vt:lpstr>'AdSupp-2'!Print_Area</vt:lpstr>
      <vt:lpstr>Amend!Print_Area</vt:lpstr>
      <vt:lpstr>Auxillary!Print_Area</vt:lpstr>
      <vt:lpstr>'B &amp; I - 1'!Print_Area</vt:lpstr>
      <vt:lpstr>'B &amp; I - 2'!Print_Area</vt:lpstr>
      <vt:lpstr>'Cap Out-1'!Print_Area</vt:lpstr>
      <vt:lpstr>'Cap Out-2'!Print_Area</vt:lpstr>
      <vt:lpstr>Certificate!Print_Area</vt:lpstr>
      <vt:lpstr>'Debt-1'!Print_Area</vt:lpstr>
      <vt:lpstr>'Debt-2'!Print_Area</vt:lpstr>
      <vt:lpstr>'F108'!Print_Area</vt:lpstr>
      <vt:lpstr>'F263'!Print_Area</vt:lpstr>
      <vt:lpstr>'MotorCyc-1'!Print_Area</vt:lpstr>
      <vt:lpstr>'MotorCyc-2'!Print_Area</vt:lpstr>
      <vt:lpstr>'No-Fund Warrant-1'!Print_Area</vt:lpstr>
      <vt:lpstr>'No-Fund Warrant-2'!Print_Area</vt:lpstr>
      <vt:lpstr>Notice!Print_Area</vt:lpstr>
      <vt:lpstr>'Rev Bds'!Print_Area</vt:lpstr>
      <vt:lpstr>'Special Assess-1'!Print_Area</vt:lpstr>
      <vt:lpstr>'Special Assess-2'!Print_Area</vt:lpstr>
      <vt:lpstr>'Truck-1'!Print_Area</vt:lpstr>
      <vt:lpstr>'Truck-2'!Print_Area</vt:lpstr>
    </vt:vector>
  </TitlesOfParts>
  <Company>Kansas Board of Regents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2001 Community College Budget Forms</dc:title>
  <dc:creator>Oliver, Kelly</dc:creator>
  <cp:lastModifiedBy>jeffm</cp:lastModifiedBy>
  <cp:lastPrinted>2012-07-26T15:10:23Z</cp:lastPrinted>
  <dcterms:created xsi:type="dcterms:W3CDTF">1999-12-27T18:28:08Z</dcterms:created>
  <dcterms:modified xsi:type="dcterms:W3CDTF">2012-08-22T15:51:56Z</dcterms:modified>
</cp:coreProperties>
</file>