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8" windowWidth="17292" windowHeight="10272" tabRatio="601" firstSheet="26" activeTab="30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Publication" sheetId="69" r:id="rId30"/>
    <sheet name="Certificate" sheetId="51" r:id="rId31"/>
    <sheet name="Signed Cert" sheetId="68" r:id="rId32"/>
    <sheet name="Amend" sheetId="39" r:id="rId33"/>
  </sheets>
  <definedNames>
    <definedName name="_xlnm.Print_Area" localSheetId="11">'ABE-2'!$A$1:$E$54</definedName>
    <definedName name="_xlnm.Print_Area" localSheetId="12">'AdSupp-1'!$A$1:$E$48</definedName>
    <definedName name="_xlnm.Print_Area" localSheetId="13">'AdSupp-2'!$A$1:$E$54</definedName>
    <definedName name="_xlnm.Print_Area" localSheetId="32">Amend!$A$1:$E$48</definedName>
    <definedName name="_xlnm.Print_Area" localSheetId="18">Auxillary!$A$1:$J$37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Out-1'!$A$1:$E$56</definedName>
    <definedName name="_xlnm.Print_Area" localSheetId="20">'Cap Out-2'!$A$1:$E$54</definedName>
    <definedName name="_xlnm.Print_Area" localSheetId="30">Certificate!$A$1:$F$44</definedName>
    <definedName name="_xlnm.Print_Area" localSheetId="4">'Debt-1'!$A$1:$K$33</definedName>
    <definedName name="_xlnm.Print_Area" localSheetId="5">'Debt-2'!$A$1:$J$32</definedName>
    <definedName name="_xlnm.Print_Area" localSheetId="0">'F108'!$A$1:$G$13</definedName>
    <definedName name="_xlnm.Print_Area" localSheetId="3">'F263'!$A$1:$N$43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Notice!$A$1:$H$51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45621"/>
</workbook>
</file>

<file path=xl/calcChain.xml><?xml version="1.0" encoding="utf-8"?>
<calcChain xmlns="http://schemas.openxmlformats.org/spreadsheetml/2006/main">
  <c r="G13" i="32" l="1"/>
  <c r="E19" i="13" s="1"/>
  <c r="A7" i="12"/>
  <c r="E14" i="50" l="1"/>
  <c r="D14" i="50"/>
  <c r="C14" i="50"/>
  <c r="A2" i="64"/>
  <c r="E3" i="40"/>
  <c r="E6" i="40"/>
  <c r="D6" i="40"/>
  <c r="C6" i="40"/>
  <c r="E5" i="40"/>
  <c r="D5" i="40"/>
  <c r="C5" i="40"/>
  <c r="E4" i="40"/>
  <c r="D4" i="40"/>
  <c r="C4" i="40"/>
  <c r="D25" i="40"/>
  <c r="D31" i="40" s="1"/>
  <c r="C12" i="40"/>
  <c r="C16" i="40"/>
  <c r="C22" i="40"/>
  <c r="C37" i="40"/>
  <c r="C31" i="40"/>
  <c r="D12" i="40"/>
  <c r="D16" i="40"/>
  <c r="D22" i="40"/>
  <c r="D37" i="40"/>
  <c r="E18" i="40"/>
  <c r="E22" i="40" s="1"/>
  <c r="E37" i="40"/>
  <c r="E16" i="40"/>
  <c r="E12" i="40"/>
  <c r="D19" i="53"/>
  <c r="D15" i="53"/>
  <c r="D17" i="53"/>
  <c r="D21" i="53"/>
  <c r="D23" i="53"/>
  <c r="D25" i="53"/>
  <c r="D27" i="53"/>
  <c r="D29" i="53"/>
  <c r="H35" i="53"/>
  <c r="J35" i="53"/>
  <c r="L35" i="53"/>
  <c r="G18" i="54"/>
  <c r="C18" i="41"/>
  <c r="C22" i="41"/>
  <c r="C24" i="41" s="1"/>
  <c r="B23" i="24" s="1"/>
  <c r="D18" i="41"/>
  <c r="D22" i="41"/>
  <c r="D24" i="41"/>
  <c r="D23" i="24" s="1"/>
  <c r="E3" i="41"/>
  <c r="E6" i="41"/>
  <c r="D6" i="41"/>
  <c r="C6" i="41"/>
  <c r="E5" i="41"/>
  <c r="D5" i="41"/>
  <c r="C5" i="41"/>
  <c r="E4" i="41"/>
  <c r="D4" i="41"/>
  <c r="C4" i="41"/>
  <c r="E18" i="41"/>
  <c r="E22" i="41"/>
  <c r="E24" i="41" s="1"/>
  <c r="C40" i="41"/>
  <c r="E3" i="42"/>
  <c r="E7" i="42"/>
  <c r="D7" i="42"/>
  <c r="C7" i="42"/>
  <c r="E6" i="42"/>
  <c r="D6" i="42"/>
  <c r="C6" i="42"/>
  <c r="E5" i="42"/>
  <c r="D5" i="42"/>
  <c r="C5" i="42"/>
  <c r="D14" i="42"/>
  <c r="E14" i="42"/>
  <c r="C14" i="42"/>
  <c r="E18" i="42"/>
  <c r="E22" i="42"/>
  <c r="E25" i="42"/>
  <c r="E31" i="42"/>
  <c r="D18" i="42"/>
  <c r="D22" i="42"/>
  <c r="D25" i="42"/>
  <c r="D31" i="42"/>
  <c r="C18" i="42"/>
  <c r="C22" i="42"/>
  <c r="C25" i="42"/>
  <c r="C31" i="42"/>
  <c r="C21" i="43"/>
  <c r="C28" i="43" s="1"/>
  <c r="B24" i="24" s="1"/>
  <c r="C26" i="43"/>
  <c r="D21" i="43"/>
  <c r="D26" i="43"/>
  <c r="D28" i="43" s="1"/>
  <c r="D24" i="24" s="1"/>
  <c r="E3" i="43"/>
  <c r="E7" i="43"/>
  <c r="D7" i="43"/>
  <c r="C7" i="43"/>
  <c r="E6" i="43"/>
  <c r="D6" i="43"/>
  <c r="C6" i="43"/>
  <c r="E5" i="43"/>
  <c r="D5" i="43"/>
  <c r="C5" i="43"/>
  <c r="E21" i="43"/>
  <c r="E28" i="43" s="1"/>
  <c r="F24" i="24" s="1"/>
  <c r="D17" i="51" s="1"/>
  <c r="E26" i="43"/>
  <c r="J6" i="48"/>
  <c r="J5" i="48"/>
  <c r="J4" i="48"/>
  <c r="D6" i="48"/>
  <c r="C6" i="48"/>
  <c r="D5" i="48"/>
  <c r="C5" i="48"/>
  <c r="D4" i="48"/>
  <c r="C4" i="48"/>
  <c r="A3" i="48"/>
  <c r="C16" i="48"/>
  <c r="C27" i="48"/>
  <c r="C31" i="48"/>
  <c r="C33" i="48"/>
  <c r="C35" i="48" s="1"/>
  <c r="D8" i="48" s="1"/>
  <c r="D16" i="48"/>
  <c r="D27" i="48"/>
  <c r="D31" i="48"/>
  <c r="E16" i="48"/>
  <c r="F16" i="48"/>
  <c r="G16" i="48"/>
  <c r="H16" i="48"/>
  <c r="I16" i="48"/>
  <c r="E27" i="48"/>
  <c r="E31" i="48"/>
  <c r="F27" i="48"/>
  <c r="F31" i="48"/>
  <c r="F33" i="48" s="1"/>
  <c r="F35" i="48" s="1"/>
  <c r="G27" i="48"/>
  <c r="G33" i="48" s="1"/>
  <c r="G35" i="48" s="1"/>
  <c r="G31" i="48"/>
  <c r="H27" i="48"/>
  <c r="H33" i="48" s="1"/>
  <c r="H31" i="48"/>
  <c r="I27" i="48"/>
  <c r="I33" i="48" s="1"/>
  <c r="I35" i="48" s="1"/>
  <c r="I31" i="48"/>
  <c r="J30" i="48"/>
  <c r="J29" i="48"/>
  <c r="J26" i="48"/>
  <c r="J25" i="48"/>
  <c r="J24" i="48"/>
  <c r="J23" i="48"/>
  <c r="J22" i="48"/>
  <c r="J21" i="48"/>
  <c r="J20" i="48"/>
  <c r="J19" i="48"/>
  <c r="J18" i="48"/>
  <c r="J14" i="48"/>
  <c r="J13" i="48"/>
  <c r="J12" i="48"/>
  <c r="J11" i="48"/>
  <c r="J10" i="48"/>
  <c r="E3" i="61"/>
  <c r="E7" i="61"/>
  <c r="D7" i="61"/>
  <c r="C7" i="61"/>
  <c r="E6" i="61"/>
  <c r="D6" i="61"/>
  <c r="C6" i="61"/>
  <c r="E5" i="61"/>
  <c r="D5" i="61"/>
  <c r="C5" i="61"/>
  <c r="D17" i="61"/>
  <c r="D23" i="61" s="1"/>
  <c r="E12" i="61"/>
  <c r="E14" i="61" s="1"/>
  <c r="E29" i="61"/>
  <c r="D14" i="61"/>
  <c r="D29" i="61"/>
  <c r="C29" i="61"/>
  <c r="C31" i="61" s="1"/>
  <c r="C33" i="61" s="1"/>
  <c r="C8" i="62" s="1"/>
  <c r="C22" i="62" s="1"/>
  <c r="D8" i="61" s="1"/>
  <c r="C23" i="61"/>
  <c r="C14" i="61"/>
  <c r="E15" i="64"/>
  <c r="C16" i="62"/>
  <c r="C20" i="62"/>
  <c r="B30" i="24" s="1"/>
  <c r="D16" i="62"/>
  <c r="D20" i="62" s="1"/>
  <c r="D30" i="24" s="1"/>
  <c r="E16" i="62"/>
  <c r="E20" i="62"/>
  <c r="E31" i="62" s="1"/>
  <c r="E3" i="62"/>
  <c r="E7" i="62"/>
  <c r="D7" i="62"/>
  <c r="C7" i="62"/>
  <c r="E6" i="62"/>
  <c r="D6" i="62"/>
  <c r="C6" i="62"/>
  <c r="E5" i="62"/>
  <c r="D5" i="62"/>
  <c r="C5" i="62"/>
  <c r="C35" i="62"/>
  <c r="E3" i="50"/>
  <c r="E7" i="50"/>
  <c r="D7" i="50"/>
  <c r="C7" i="50"/>
  <c r="E6" i="50"/>
  <c r="D6" i="50"/>
  <c r="C6" i="50"/>
  <c r="E5" i="50"/>
  <c r="D5" i="50"/>
  <c r="C5" i="50"/>
  <c r="D28" i="50"/>
  <c r="E16" i="50"/>
  <c r="E19" i="50" s="1"/>
  <c r="E35" i="50"/>
  <c r="D19" i="50"/>
  <c r="D35" i="50"/>
  <c r="C35" i="50"/>
  <c r="C28" i="50"/>
  <c r="C19" i="50"/>
  <c r="C16" i="63"/>
  <c r="C20" i="63" s="1"/>
  <c r="B29" i="24" s="1"/>
  <c r="D16" i="63"/>
  <c r="D20" i="63" s="1"/>
  <c r="D29" i="24" s="1"/>
  <c r="E16" i="63"/>
  <c r="E20" i="63" s="1"/>
  <c r="E31" i="63" s="1"/>
  <c r="E7" i="63"/>
  <c r="D7" i="63"/>
  <c r="C7" i="63"/>
  <c r="E3" i="63"/>
  <c r="E6" i="63"/>
  <c r="D6" i="63"/>
  <c r="C6" i="63"/>
  <c r="E5" i="63"/>
  <c r="D5" i="63"/>
  <c r="C5" i="63"/>
  <c r="C35" i="63"/>
  <c r="D5" i="51"/>
  <c r="C3" i="51"/>
  <c r="E28" i="58"/>
  <c r="E30" i="58" s="1"/>
  <c r="F33" i="24" s="1"/>
  <c r="D27" i="51" s="1"/>
  <c r="E13" i="67"/>
  <c r="E17" i="67" s="1"/>
  <c r="E16" i="66"/>
  <c r="E20" i="66"/>
  <c r="F30" i="24"/>
  <c r="D24" i="51" s="1"/>
  <c r="E21" i="12"/>
  <c r="E27" i="12" s="1"/>
  <c r="F22" i="24" s="1"/>
  <c r="D15" i="51" s="1"/>
  <c r="E25" i="12"/>
  <c r="E21" i="45"/>
  <c r="E28" i="45" s="1"/>
  <c r="F25" i="24" s="1"/>
  <c r="D18" i="51" s="1"/>
  <c r="E26" i="45"/>
  <c r="E21" i="47"/>
  <c r="E28" i="47" s="1"/>
  <c r="F26" i="24" s="1"/>
  <c r="D19" i="51" s="1"/>
  <c r="E26" i="47"/>
  <c r="E23" i="14"/>
  <c r="E18" i="14"/>
  <c r="C29" i="59"/>
  <c r="C23" i="59"/>
  <c r="C14" i="59"/>
  <c r="C31" i="59" s="1"/>
  <c r="C33" i="59" s="1"/>
  <c r="C8" i="67" s="1"/>
  <c r="C19" i="67" s="1"/>
  <c r="D8" i="59" s="1"/>
  <c r="C13" i="67"/>
  <c r="C17" i="67" s="1"/>
  <c r="B32" i="24" s="1"/>
  <c r="D14" i="59"/>
  <c r="D17" i="59"/>
  <c r="D23" i="59" s="1"/>
  <c r="D29" i="59"/>
  <c r="D13" i="67"/>
  <c r="D17" i="67" s="1"/>
  <c r="D32" i="24" s="1"/>
  <c r="E12" i="59"/>
  <c r="E14" i="59" s="1"/>
  <c r="E29" i="59"/>
  <c r="C32" i="67"/>
  <c r="C8" i="15"/>
  <c r="C13" i="15"/>
  <c r="C17" i="15"/>
  <c r="C24" i="15"/>
  <c r="C33" i="15"/>
  <c r="C39" i="15"/>
  <c r="C23" i="14"/>
  <c r="C18" i="14"/>
  <c r="D13" i="15"/>
  <c r="D17" i="15"/>
  <c r="D24" i="15"/>
  <c r="D33" i="15"/>
  <c r="D39" i="15"/>
  <c r="D23" i="14"/>
  <c r="D18" i="14"/>
  <c r="C18" i="54"/>
  <c r="C22" i="54" s="1"/>
  <c r="C25" i="54" s="1"/>
  <c r="E26" i="15" s="1"/>
  <c r="E17" i="15"/>
  <c r="E13" i="32"/>
  <c r="E19" i="15" s="1"/>
  <c r="E20" i="15"/>
  <c r="E39" i="15"/>
  <c r="E39" i="14"/>
  <c r="C41" i="14"/>
  <c r="C29" i="60"/>
  <c r="C23" i="60"/>
  <c r="C14" i="60"/>
  <c r="C31" i="60" s="1"/>
  <c r="C33" i="60" s="1"/>
  <c r="C8" i="66" s="1"/>
  <c r="C22" i="66" s="1"/>
  <c r="D8" i="60" s="1"/>
  <c r="C16" i="66"/>
  <c r="C20" i="66"/>
  <c r="B31" i="24" s="1"/>
  <c r="D14" i="60"/>
  <c r="D17" i="60"/>
  <c r="D23" i="60" s="1"/>
  <c r="D29" i="60"/>
  <c r="D16" i="66"/>
  <c r="D20" i="66"/>
  <c r="E12" i="60"/>
  <c r="E14" i="60" s="1"/>
  <c r="E29" i="60"/>
  <c r="C35" i="66"/>
  <c r="J10" i="55"/>
  <c r="I10" i="55"/>
  <c r="H10" i="55"/>
  <c r="A3" i="55"/>
  <c r="G3" i="54"/>
  <c r="G2" i="54"/>
  <c r="E18" i="54"/>
  <c r="E29" i="54" s="1"/>
  <c r="E32" i="54" s="1"/>
  <c r="E30" i="13" s="1"/>
  <c r="A7" i="64"/>
  <c r="F33" i="64"/>
  <c r="A29" i="64"/>
  <c r="A28" i="64"/>
  <c r="A26" i="64"/>
  <c r="A25" i="64"/>
  <c r="A24" i="64"/>
  <c r="A22" i="64"/>
  <c r="A21" i="64"/>
  <c r="A19" i="64"/>
  <c r="A17" i="64"/>
  <c r="A15" i="64"/>
  <c r="A13" i="64"/>
  <c r="A11" i="64"/>
  <c r="G3" i="64"/>
  <c r="G2" i="64"/>
  <c r="J2" i="53"/>
  <c r="J1" i="53"/>
  <c r="N35" i="53"/>
  <c r="E3" i="14"/>
  <c r="E6" i="14"/>
  <c r="E5" i="14"/>
  <c r="E4" i="14"/>
  <c r="D6" i="14"/>
  <c r="D5" i="14"/>
  <c r="D4" i="14"/>
  <c r="C6" i="14"/>
  <c r="C5" i="14"/>
  <c r="C4" i="14"/>
  <c r="E3" i="44"/>
  <c r="E7" i="44"/>
  <c r="D7" i="44"/>
  <c r="C7" i="44"/>
  <c r="E6" i="44"/>
  <c r="D6" i="44"/>
  <c r="C6" i="44"/>
  <c r="E5" i="44"/>
  <c r="D5" i="44"/>
  <c r="C5" i="44"/>
  <c r="E14" i="44"/>
  <c r="E34" i="44" s="1"/>
  <c r="E18" i="44"/>
  <c r="E23" i="44"/>
  <c r="E26" i="44"/>
  <c r="E32" i="44"/>
  <c r="D14" i="44"/>
  <c r="D34" i="44" s="1"/>
  <c r="D18" i="44"/>
  <c r="D23" i="44"/>
  <c r="D26" i="44"/>
  <c r="D32" i="44"/>
  <c r="C14" i="44"/>
  <c r="C34" i="44" s="1"/>
  <c r="C18" i="44"/>
  <c r="C23" i="44"/>
  <c r="C26" i="44"/>
  <c r="C32" i="44"/>
  <c r="C21" i="45"/>
  <c r="C28" i="45" s="1"/>
  <c r="C26" i="45"/>
  <c r="D21" i="45"/>
  <c r="D28" i="45" s="1"/>
  <c r="D26" i="45"/>
  <c r="E3" i="45"/>
  <c r="E7" i="45"/>
  <c r="D7" i="45"/>
  <c r="C7" i="45"/>
  <c r="E6" i="45"/>
  <c r="D6" i="45"/>
  <c r="C6" i="45"/>
  <c r="E5" i="45"/>
  <c r="D5" i="45"/>
  <c r="C5" i="45"/>
  <c r="E3" i="59"/>
  <c r="E7" i="59"/>
  <c r="D7" i="59"/>
  <c r="C7" i="59"/>
  <c r="E6" i="59"/>
  <c r="D6" i="59"/>
  <c r="C6" i="59"/>
  <c r="E5" i="59"/>
  <c r="D5" i="59"/>
  <c r="C5" i="59"/>
  <c r="E3" i="67"/>
  <c r="E7" i="67"/>
  <c r="D7" i="67"/>
  <c r="C7" i="67"/>
  <c r="E6" i="67"/>
  <c r="D6" i="67"/>
  <c r="C6" i="67"/>
  <c r="E5" i="67"/>
  <c r="D5" i="67"/>
  <c r="C5" i="67"/>
  <c r="C34" i="24"/>
  <c r="B35" i="24" s="1"/>
  <c r="E34" i="24"/>
  <c r="D35" i="24" s="1"/>
  <c r="F45" i="24"/>
  <c r="D45" i="24"/>
  <c r="B45" i="24"/>
  <c r="B27" i="24"/>
  <c r="D38" i="24"/>
  <c r="F38" i="24" s="1"/>
  <c r="D21" i="12"/>
  <c r="D25" i="12"/>
  <c r="D27" i="12"/>
  <c r="D22" i="24" s="1"/>
  <c r="C21" i="12"/>
  <c r="C25" i="12"/>
  <c r="C27" i="12"/>
  <c r="B22" i="24" s="1"/>
  <c r="D21" i="47"/>
  <c r="D28" i="47" s="1"/>
  <c r="D26" i="24" s="1"/>
  <c r="D26" i="47"/>
  <c r="C21" i="47"/>
  <c r="C28" i="47" s="1"/>
  <c r="B26" i="24" s="1"/>
  <c r="C26" i="47"/>
  <c r="D31" i="24"/>
  <c r="D28" i="58"/>
  <c r="D30" i="58" s="1"/>
  <c r="D33" i="24" s="1"/>
  <c r="C28" i="58"/>
  <c r="C30" i="58"/>
  <c r="B33" i="24" s="1"/>
  <c r="E3" i="58"/>
  <c r="E7" i="58"/>
  <c r="D7" i="58"/>
  <c r="C7" i="58"/>
  <c r="E6" i="58"/>
  <c r="D6" i="58"/>
  <c r="C6" i="58"/>
  <c r="E5" i="58"/>
  <c r="D5" i="58"/>
  <c r="C5" i="58"/>
  <c r="C18" i="58"/>
  <c r="C20" i="58" s="1"/>
  <c r="C12" i="58"/>
  <c r="D12" i="58"/>
  <c r="D18" i="58"/>
  <c r="D20" i="58" s="1"/>
  <c r="E12" i="58"/>
  <c r="E18" i="58"/>
  <c r="E20" i="58" s="1"/>
  <c r="E3" i="60"/>
  <c r="E7" i="60"/>
  <c r="D7" i="60"/>
  <c r="C7" i="60"/>
  <c r="E6" i="60"/>
  <c r="D6" i="60"/>
  <c r="C6" i="60"/>
  <c r="E5" i="60"/>
  <c r="D5" i="60"/>
  <c r="C5" i="60"/>
  <c r="E3" i="66"/>
  <c r="E7" i="66"/>
  <c r="D7" i="66"/>
  <c r="C7" i="66"/>
  <c r="E6" i="66"/>
  <c r="D6" i="66"/>
  <c r="C6" i="66"/>
  <c r="E5" i="66"/>
  <c r="D5" i="66"/>
  <c r="C5" i="66"/>
  <c r="E32" i="46"/>
  <c r="D32" i="46"/>
  <c r="C32" i="46"/>
  <c r="E3" i="46"/>
  <c r="E7" i="46"/>
  <c r="D7" i="46"/>
  <c r="C7" i="46"/>
  <c r="E6" i="46"/>
  <c r="D6" i="46"/>
  <c r="C6" i="46"/>
  <c r="E5" i="46"/>
  <c r="D5" i="46"/>
  <c r="C5" i="46"/>
  <c r="E13" i="46"/>
  <c r="E34" i="46" s="1"/>
  <c r="E17" i="46"/>
  <c r="E22" i="46"/>
  <c r="E25" i="46"/>
  <c r="D13" i="46"/>
  <c r="D34" i="46" s="1"/>
  <c r="D17" i="46"/>
  <c r="D22" i="46"/>
  <c r="D25" i="46"/>
  <c r="C13" i="46"/>
  <c r="C34" i="46" s="1"/>
  <c r="C17" i="46"/>
  <c r="C22" i="46"/>
  <c r="C25" i="46"/>
  <c r="E3" i="47"/>
  <c r="E7" i="47"/>
  <c r="D7" i="47"/>
  <c r="C7" i="47"/>
  <c r="E6" i="47"/>
  <c r="D6" i="47"/>
  <c r="C6" i="47"/>
  <c r="E5" i="47"/>
  <c r="D5" i="47"/>
  <c r="C5" i="47"/>
  <c r="C8" i="13"/>
  <c r="E2" i="13"/>
  <c r="E5" i="13"/>
  <c r="D5" i="13"/>
  <c r="C5" i="13"/>
  <c r="E4" i="13"/>
  <c r="D4" i="13"/>
  <c r="C4" i="13"/>
  <c r="E3" i="13"/>
  <c r="D3" i="13"/>
  <c r="C3" i="13"/>
  <c r="D27" i="13"/>
  <c r="D33" i="13" s="1"/>
  <c r="E20" i="13"/>
  <c r="E13" i="13"/>
  <c r="D24" i="13"/>
  <c r="C24" i="13"/>
  <c r="C13" i="13"/>
  <c r="C17" i="13"/>
  <c r="C33" i="13"/>
  <c r="C40" i="13"/>
  <c r="D13" i="13"/>
  <c r="D17" i="13"/>
  <c r="D40" i="13"/>
  <c r="E17" i="13"/>
  <c r="E24" i="13"/>
  <c r="E40" i="13"/>
  <c r="E3" i="12"/>
  <c r="E7" i="12"/>
  <c r="D7" i="12"/>
  <c r="C7" i="12"/>
  <c r="E6" i="12"/>
  <c r="D6" i="12"/>
  <c r="C6" i="12"/>
  <c r="E5" i="12"/>
  <c r="D5" i="12"/>
  <c r="C5" i="12"/>
  <c r="F31" i="24"/>
  <c r="D25" i="51" s="1"/>
  <c r="E31" i="66"/>
  <c r="E32" i="66" s="1"/>
  <c r="E13" i="15"/>
  <c r="J31" i="48"/>
  <c r="H35" i="48" l="1"/>
  <c r="D30" i="45"/>
  <c r="E8" i="44" s="1"/>
  <c r="D25" i="24"/>
  <c r="E33" i="62"/>
  <c r="E32" i="62"/>
  <c r="C30" i="45"/>
  <c r="D8" i="44" s="1"/>
  <c r="B25" i="24"/>
  <c r="E36" i="41"/>
  <c r="F23" i="24"/>
  <c r="D16" i="51" s="1"/>
  <c r="D31" i="59"/>
  <c r="D31" i="61"/>
  <c r="D33" i="42"/>
  <c r="J16" i="48"/>
  <c r="D31" i="60"/>
  <c r="J27" i="48"/>
  <c r="C33" i="42"/>
  <c r="E33" i="66"/>
  <c r="E33" i="42"/>
  <c r="D33" i="48"/>
  <c r="D27" i="24" s="1"/>
  <c r="E33" i="48"/>
  <c r="E35" i="48" s="1"/>
  <c r="E25" i="14"/>
  <c r="D35" i="48"/>
  <c r="J8" i="48" s="1"/>
  <c r="D39" i="40"/>
  <c r="D25" i="14"/>
  <c r="D21" i="24" s="1"/>
  <c r="D34" i="24" s="1"/>
  <c r="D41" i="15"/>
  <c r="C39" i="40"/>
  <c r="C25" i="14"/>
  <c r="B21" i="24" s="1"/>
  <c r="B34" i="24" s="1"/>
  <c r="C41" i="15"/>
  <c r="C42" i="15" s="1"/>
  <c r="C7" i="14" s="1"/>
  <c r="C26" i="14" s="1"/>
  <c r="D6" i="15" s="1"/>
  <c r="D8" i="15" s="1"/>
  <c r="C29" i="54"/>
  <c r="C32" i="54" s="1"/>
  <c r="E30" i="15" s="1"/>
  <c r="G15" i="64"/>
  <c r="I15" i="64"/>
  <c r="C42" i="13"/>
  <c r="C43" i="13" s="1"/>
  <c r="C8" i="12" s="1"/>
  <c r="C29" i="12" s="1"/>
  <c r="D6" i="13" s="1"/>
  <c r="D42" i="13"/>
  <c r="C37" i="50"/>
  <c r="C39" i="50" s="1"/>
  <c r="C8" i="63" s="1"/>
  <c r="C22" i="63" s="1"/>
  <c r="D8" i="50" s="1"/>
  <c r="C15" i="64"/>
  <c r="C19" i="64" s="1"/>
  <c r="C22" i="64" s="1"/>
  <c r="E21" i="50" s="1"/>
  <c r="E25" i="63" s="1"/>
  <c r="C21" i="58"/>
  <c r="C32" i="58" s="1"/>
  <c r="D8" i="58" s="1"/>
  <c r="D21" i="58" s="1"/>
  <c r="D32" i="58" s="1"/>
  <c r="E8" i="58" s="1"/>
  <c r="E21" i="58" s="1"/>
  <c r="E32" i="58" s="1"/>
  <c r="E28" i="67"/>
  <c r="F32" i="24"/>
  <c r="D26" i="51" s="1"/>
  <c r="E32" i="63"/>
  <c r="E33" i="63" s="1"/>
  <c r="F29" i="24"/>
  <c r="D23" i="51" s="1"/>
  <c r="D28" i="51" s="1"/>
  <c r="D37" i="50"/>
  <c r="C35" i="46"/>
  <c r="C8" i="47" s="1"/>
  <c r="C30" i="47" s="1"/>
  <c r="D8" i="46" s="1"/>
  <c r="D35" i="46" s="1"/>
  <c r="D8" i="47" s="1"/>
  <c r="D30" i="47" s="1"/>
  <c r="E8" i="46" s="1"/>
  <c r="E35" i="46" s="1"/>
  <c r="E8" i="47" s="1"/>
  <c r="E36" i="44"/>
  <c r="C36" i="44"/>
  <c r="D36" i="44"/>
  <c r="C35" i="42"/>
  <c r="C8" i="43" s="1"/>
  <c r="C30" i="43" s="1"/>
  <c r="D8" i="42" s="1"/>
  <c r="D35" i="42" s="1"/>
  <c r="D8" i="43" s="1"/>
  <c r="D30" i="43" s="1"/>
  <c r="E8" i="42" s="1"/>
  <c r="E35" i="42" s="1"/>
  <c r="E8" i="43" s="1"/>
  <c r="C40" i="40"/>
  <c r="C7" i="41" s="1"/>
  <c r="C26" i="41" s="1"/>
  <c r="D7" i="40" s="1"/>
  <c r="D40" i="40" s="1"/>
  <c r="D7" i="41" s="1"/>
  <c r="D26" i="41" s="1"/>
  <c r="E7" i="40" s="1"/>
  <c r="E29" i="41" s="1"/>
  <c r="E24" i="15"/>
  <c r="D35" i="53"/>
  <c r="F17" i="53" s="1"/>
  <c r="J17" i="53" s="1"/>
  <c r="G22" i="54"/>
  <c r="G25" i="54" s="1"/>
  <c r="E24" i="40" s="1"/>
  <c r="E30" i="41" s="1"/>
  <c r="G29" i="54"/>
  <c r="G32" i="54" s="1"/>
  <c r="E28" i="40" s="1"/>
  <c r="D33" i="61"/>
  <c r="D8" i="62" s="1"/>
  <c r="D22" i="62" s="1"/>
  <c r="E8" i="61" s="1"/>
  <c r="E24" i="62" s="1"/>
  <c r="E35" i="14"/>
  <c r="F21" i="24"/>
  <c r="E19" i="64"/>
  <c r="E22" i="64" s="1"/>
  <c r="E16" i="61" s="1"/>
  <c r="E26" i="64"/>
  <c r="E29" i="64" s="1"/>
  <c r="E20" i="61" s="1"/>
  <c r="D33" i="59"/>
  <c r="D8" i="67" s="1"/>
  <c r="D19" i="67" s="1"/>
  <c r="E8" i="59" s="1"/>
  <c r="E30" i="14"/>
  <c r="D33" i="60"/>
  <c r="D8" i="66" s="1"/>
  <c r="D22" i="66" s="1"/>
  <c r="E8" i="60" s="1"/>
  <c r="E22" i="54"/>
  <c r="E25" i="54" s="1"/>
  <c r="E26" i="13" s="1"/>
  <c r="E37" i="41" l="1"/>
  <c r="E38" i="41" s="1"/>
  <c r="J33" i="48"/>
  <c r="F27" i="24" s="1"/>
  <c r="D20" i="51" s="1"/>
  <c r="D42" i="15"/>
  <c r="D7" i="14" s="1"/>
  <c r="D26" i="14" s="1"/>
  <c r="E6" i="15" s="1"/>
  <c r="E8" i="15" s="1"/>
  <c r="E29" i="14" s="1"/>
  <c r="C26" i="64"/>
  <c r="C29" i="64" s="1"/>
  <c r="E25" i="50" s="1"/>
  <c r="G19" i="64"/>
  <c r="G22" i="64" s="1"/>
  <c r="E16" i="60" s="1"/>
  <c r="E25" i="66" s="1"/>
  <c r="G26" i="64"/>
  <c r="G29" i="64" s="1"/>
  <c r="E20" i="60" s="1"/>
  <c r="I19" i="64"/>
  <c r="I22" i="64" s="1"/>
  <c r="E16" i="59" s="1"/>
  <c r="E22" i="67" s="1"/>
  <c r="I26" i="64"/>
  <c r="I29" i="64" s="1"/>
  <c r="E20" i="59" s="1"/>
  <c r="D43" i="13"/>
  <c r="D8" i="12" s="1"/>
  <c r="D29" i="12" s="1"/>
  <c r="E6" i="13" s="1"/>
  <c r="E8" i="13" s="1"/>
  <c r="D8" i="13"/>
  <c r="D39" i="50"/>
  <c r="D8" i="63" s="1"/>
  <c r="D22" i="63" s="1"/>
  <c r="E8" i="50" s="1"/>
  <c r="E24" i="63" s="1"/>
  <c r="F23" i="53"/>
  <c r="J23" i="53" s="1"/>
  <c r="E29" i="67"/>
  <c r="E30" i="67" s="1"/>
  <c r="F29" i="53"/>
  <c r="H29" i="53" s="1"/>
  <c r="F31" i="53"/>
  <c r="J31" i="53" s="1"/>
  <c r="F21" i="53"/>
  <c r="L21" i="53" s="1"/>
  <c r="F19" i="53"/>
  <c r="H19" i="53" s="1"/>
  <c r="E26" i="40" s="1"/>
  <c r="F15" i="53"/>
  <c r="L15" i="53" s="1"/>
  <c r="E31" i="15" s="1"/>
  <c r="F27" i="53"/>
  <c r="H27" i="53" s="1"/>
  <c r="F25" i="53"/>
  <c r="H25" i="53" s="1"/>
  <c r="F33" i="53"/>
  <c r="L33" i="53" s="1"/>
  <c r="H17" i="53"/>
  <c r="L17" i="53"/>
  <c r="E31" i="13" s="1"/>
  <c r="E29" i="13"/>
  <c r="E25" i="62"/>
  <c r="E37" i="14"/>
  <c r="E24" i="66"/>
  <c r="E21" i="67"/>
  <c r="F34" i="24"/>
  <c r="D14" i="51"/>
  <c r="D21" i="51" l="1"/>
  <c r="D29" i="51" s="1"/>
  <c r="J35" i="48"/>
  <c r="H23" i="53"/>
  <c r="E23" i="50" s="1"/>
  <c r="L23" i="53"/>
  <c r="E26" i="50" s="1"/>
  <c r="L31" i="53"/>
  <c r="H21" i="53"/>
  <c r="J27" i="53"/>
  <c r="E19" i="60" s="1"/>
  <c r="H33" i="53"/>
  <c r="J25" i="53"/>
  <c r="E19" i="61" s="1"/>
  <c r="H15" i="53"/>
  <c r="E28" i="15" s="1"/>
  <c r="L29" i="53"/>
  <c r="E21" i="59" s="1"/>
  <c r="J21" i="53"/>
  <c r="J29" i="53"/>
  <c r="E19" i="59" s="1"/>
  <c r="L27" i="53"/>
  <c r="E21" i="60" s="1"/>
  <c r="J33" i="53"/>
  <c r="H31" i="53"/>
  <c r="L25" i="53"/>
  <c r="E21" i="61" s="1"/>
  <c r="F35" i="53"/>
  <c r="J19" i="53"/>
  <c r="L19" i="53"/>
  <c r="E29" i="40" s="1"/>
  <c r="J15" i="53"/>
  <c r="E29" i="15" s="1"/>
  <c r="E24" i="50"/>
  <c r="E28" i="13"/>
  <c r="E33" i="13" s="1"/>
  <c r="E18" i="60"/>
  <c r="E18" i="59"/>
  <c r="E23" i="59" s="1"/>
  <c r="E31" i="59" s="1"/>
  <c r="E18" i="61"/>
  <c r="E23" i="60" l="1"/>
  <c r="E31" i="60" s="1"/>
  <c r="E26" i="66" s="1"/>
  <c r="E23" i="61"/>
  <c r="E31" i="61" s="1"/>
  <c r="E26" i="62" s="1"/>
  <c r="E27" i="62" s="1"/>
  <c r="E29" i="62" s="1"/>
  <c r="E34" i="62" s="1"/>
  <c r="E36" i="62" s="1"/>
  <c r="E28" i="50"/>
  <c r="E37" i="50" s="1"/>
  <c r="E26" i="63" s="1"/>
  <c r="E33" i="15"/>
  <c r="E41" i="15" s="1"/>
  <c r="E31" i="14" s="1"/>
  <c r="E42" i="13"/>
  <c r="E43" i="13" s="1"/>
  <c r="E8" i="12" s="1"/>
  <c r="E27" i="40"/>
  <c r="E31" i="40" s="1"/>
  <c r="E39" i="40" s="1"/>
  <c r="E33" i="60"/>
  <c r="E8" i="66" s="1"/>
  <c r="E23" i="67"/>
  <c r="E33" i="59"/>
  <c r="E8" i="67" s="1"/>
  <c r="E33" i="61" l="1"/>
  <c r="E8" i="62" s="1"/>
  <c r="E42" i="15"/>
  <c r="E7" i="14" s="1"/>
  <c r="E39" i="50"/>
  <c r="E8" i="63" s="1"/>
  <c r="E31" i="41"/>
  <c r="E40" i="40"/>
  <c r="E7" i="41" s="1"/>
  <c r="E33" i="14"/>
  <c r="E38" i="14" s="1"/>
  <c r="E40" i="14" s="1"/>
  <c r="E42" i="14" s="1"/>
  <c r="E24" i="67"/>
  <c r="E26" i="67" s="1"/>
  <c r="E31" i="67" s="1"/>
  <c r="E33" i="67" s="1"/>
  <c r="E27" i="66"/>
  <c r="E29" i="66" s="1"/>
  <c r="E34" i="66" s="1"/>
  <c r="E36" i="66" s="1"/>
  <c r="E29" i="63"/>
  <c r="E34" i="63" s="1"/>
  <c r="E36" i="63" s="1"/>
  <c r="G30" i="24"/>
  <c r="E35" i="62"/>
  <c r="E32" i="41" l="1"/>
  <c r="E34" i="41" s="1"/>
  <c r="E39" i="41" s="1"/>
  <c r="E41" i="41" s="1"/>
  <c r="E35" i="63"/>
  <c r="G29" i="24"/>
  <c r="G31" i="24"/>
  <c r="E35" i="66"/>
  <c r="G32" i="24"/>
  <c r="E32" i="67"/>
  <c r="G21" i="24"/>
  <c r="E41" i="14"/>
  <c r="H30" i="24"/>
  <c r="E24" i="51"/>
  <c r="G23" i="24" l="1"/>
  <c r="E40" i="41"/>
  <c r="E23" i="51"/>
  <c r="H29" i="24"/>
  <c r="H21" i="24"/>
  <c r="E14" i="51"/>
  <c r="G35" i="24"/>
  <c r="H32" i="24"/>
  <c r="E26" i="51"/>
  <c r="H31" i="24"/>
  <c r="E25" i="51"/>
  <c r="E16" i="51" l="1"/>
  <c r="E21" i="51" s="1"/>
  <c r="H23" i="24"/>
  <c r="H34" i="24" s="1"/>
  <c r="E28" i="51"/>
</calcChain>
</file>

<file path=xl/sharedStrings.xml><?xml version="1.0" encoding="utf-8"?>
<sst xmlns="http://schemas.openxmlformats.org/spreadsheetml/2006/main" count="1205" uniqueCount="471">
  <si>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</si>
  <si>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</si>
  <si>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</si>
  <si>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</si>
  <si>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</si>
  <si>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</si>
  <si>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</si>
  <si>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</si>
  <si>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</si>
  <si>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</si>
  <si>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</si>
  <si>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</si>
  <si>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</si>
  <si>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</si>
  <si>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</si>
  <si>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</si>
  <si>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</si>
  <si>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</si>
  <si>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</si>
  <si>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</si>
  <si>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</si>
  <si>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</si>
  <si>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</si>
  <si>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</si>
  <si>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</si>
  <si>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</si>
  <si>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</si>
  <si>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</si>
  <si>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</si>
  <si>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</si>
  <si>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</si>
  <si>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</si>
  <si>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</si>
  <si>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</si>
  <si>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</si>
  <si>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</si>
  <si>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</si>
  <si>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</si>
  <si>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</si>
  <si>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</si>
  <si>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</si>
  <si>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</si>
  <si>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</si>
  <si>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</si>
  <si>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</si>
  <si>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</si>
  <si>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</si>
  <si>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</si>
  <si>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</si>
  <si>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</si>
  <si>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</si>
  <si>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</si>
  <si>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</si>
  <si>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</si>
  <si>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</si>
  <si>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</si>
  <si>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</si>
  <si>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</si>
  <si>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</si>
  <si>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</si>
  <si>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</si>
  <si>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</si>
  <si>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</si>
  <si>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</si>
  <si>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</si>
  <si>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</si>
  <si>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</si>
  <si>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</si>
  <si>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</si>
  <si>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</si>
  <si>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</si>
  <si>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</si>
  <si>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</si>
  <si>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</si>
  <si>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</si>
  <si>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</si>
  <si>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</si>
  <si>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</si>
  <si>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</si>
  <si>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</si>
  <si>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</si>
  <si>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</si>
  <si>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</si>
  <si>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</si>
  <si>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</si>
  <si>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</si>
  <si>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</si>
  <si>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</si>
  <si>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</si>
  <si>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</si>
  <si>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</si>
  <si>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</si>
  <si>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</si>
  <si>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</si>
  <si>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</si>
  <si>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</si>
  <si>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</si>
  <si>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</si>
  <si>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</si>
  <si>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</si>
  <si>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</si>
  <si>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</si>
  <si>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</si>
  <si>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</si>
  <si>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</si>
  <si>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</si>
  <si>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</si>
  <si>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</si>
  <si>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</si>
  <si>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</si>
  <si>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</si>
  <si>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</si>
  <si>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</si>
  <si>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</si>
  <si>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</si>
  <si>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</si>
  <si>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</si>
  <si>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</si>
  <si>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</si>
  <si>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</si>
  <si>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</si>
  <si>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</si>
  <si>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</si>
  <si>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</si>
  <si>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</si>
  <si>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</si>
  <si>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</si>
  <si>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</si>
  <si>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</si>
  <si>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</si>
  <si>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</si>
  <si>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</si>
  <si>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</si>
  <si>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</si>
  <si>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</si>
  <si>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</si>
  <si>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</si>
  <si>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</si>
  <si>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</si>
  <si>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</si>
  <si>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</si>
  <si>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</si>
  <si>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</si>
  <si>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</si>
  <si>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</si>
  <si>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</si>
  <si>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</si>
  <si>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</si>
  <si>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</si>
  <si>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</si>
  <si>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</si>
  <si>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</si>
  <si>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</si>
  <si>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</si>
  <si>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</si>
  <si>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</si>
  <si>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</si>
  <si>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</si>
  <si>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</si>
  <si>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</si>
  <si>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</si>
  <si>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</si>
  <si>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</si>
  <si>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</si>
  <si>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</si>
  <si>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</si>
  <si>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</si>
  <si>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</si>
  <si>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</si>
  <si>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</si>
  <si>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</si>
  <si>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</si>
  <si>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</si>
  <si>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</si>
  <si>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</si>
  <si>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</si>
  <si>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</si>
  <si>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</si>
  <si>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Cost of Goods Sold</t>
  </si>
  <si>
    <t xml:space="preserve">      Equipment</t>
  </si>
  <si>
    <t xml:space="preserve">            ______________________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</si>
  <si>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</si>
  <si>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</si>
  <si>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</si>
  <si>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</si>
  <si>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</si>
  <si>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</si>
  <si>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</si>
  <si>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</si>
  <si>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</si>
  <si>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</si>
  <si>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</si>
  <si>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</si>
  <si>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</si>
  <si>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</si>
  <si>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</si>
  <si>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</si>
  <si>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</si>
  <si>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</si>
  <si>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</si>
  <si>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</si>
  <si>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</si>
  <si>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</si>
  <si>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</si>
  <si>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</si>
  <si>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</si>
  <si>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</si>
  <si>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</si>
  <si>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</si>
  <si>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</si>
  <si>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</si>
  <si>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</si>
  <si>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</si>
  <si>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</si>
  <si>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</si>
  <si>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</si>
  <si>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</si>
  <si>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</si>
  <si>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</si>
  <si>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</si>
  <si>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</si>
  <si>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</si>
  <si>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</si>
  <si>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</si>
  <si>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</si>
  <si>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</si>
  <si>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</si>
  <si>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</si>
  <si>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</si>
  <si>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</si>
  <si>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</si>
  <si>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</si>
  <si>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</si>
  <si>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</si>
  <si>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</si>
  <si>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</si>
  <si>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</si>
  <si>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</si>
  <si>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</si>
  <si>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</si>
  <si>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</si>
  <si>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</si>
  <si>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</si>
  <si>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</si>
  <si>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</si>
  <si>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</si>
  <si>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</si>
  <si>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</si>
  <si>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</si>
  <si>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</si>
  <si>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</si>
  <si>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</si>
  <si>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</si>
  <si>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</si>
  <si>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</si>
  <si>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</si>
  <si>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</si>
  <si>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</si>
  <si>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</si>
  <si>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</si>
  <si>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</si>
  <si>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</si>
  <si>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</si>
  <si>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</si>
  <si>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</si>
  <si>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</si>
  <si>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</si>
  <si>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</si>
  <si>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</si>
  <si>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</si>
  <si>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</si>
  <si>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</si>
  <si>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</si>
  <si>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</si>
  <si>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</si>
  <si>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</si>
  <si>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</si>
  <si>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</si>
  <si>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</si>
  <si>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</si>
  <si>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</si>
  <si>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</si>
  <si>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</si>
  <si>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</si>
  <si>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</si>
  <si>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</si>
  <si>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</si>
  <si>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</si>
  <si>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</si>
  <si>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</si>
  <si>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</si>
  <si>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</si>
  <si>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</si>
  <si>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</si>
  <si>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</si>
  <si>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</si>
  <si>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</si>
  <si>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</si>
  <si>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</si>
  <si>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</si>
  <si>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</si>
  <si>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</si>
  <si>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</si>
  <si>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</si>
  <si>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</si>
  <si>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</si>
  <si>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</si>
  <si>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</si>
  <si>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</si>
  <si>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</si>
  <si>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</si>
  <si>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</si>
  <si>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</si>
  <si>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</si>
  <si>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</si>
  <si>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</si>
  <si>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</si>
  <si>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</si>
  <si>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</si>
  <si>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</si>
  <si>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</si>
  <si>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</si>
  <si>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</si>
  <si>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</si>
  <si>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</si>
  <si>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</si>
  <si>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</si>
  <si>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</si>
  <si>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</si>
  <si>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</si>
  <si>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</si>
  <si>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</si>
  <si>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</si>
  <si>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</si>
  <si>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</si>
  <si>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</si>
  <si>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</si>
  <si>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</si>
  <si>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</si>
  <si>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</si>
  <si>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</si>
  <si>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</si>
  <si>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</si>
  <si>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 xml:space="preserve">Page No. 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</si>
  <si>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</si>
  <si>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</si>
  <si>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</si>
  <si>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</si>
  <si>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</si>
  <si>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Signature and Title of Elected Official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</si>
  <si>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</si>
  <si>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</si>
  <si>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</si>
  <si>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</si>
  <si>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</si>
  <si>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</si>
  <si>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</si>
  <si>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</si>
  <si>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</si>
  <si>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</si>
  <si>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</si>
  <si>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</si>
  <si>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</si>
  <si>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</si>
  <si>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</si>
  <si>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</si>
  <si>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KBOR PEI Infrastructure Loan</t>
  </si>
  <si>
    <t>8 years</t>
  </si>
  <si>
    <t>n/a</t>
  </si>
  <si>
    <t>*Used arbitrage yield on the bonds.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</si>
  <si>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</si>
  <si>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</si>
  <si>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</si>
  <si>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</si>
  <si>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</si>
  <si>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</si>
  <si>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</si>
  <si>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</si>
  <si>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</si>
  <si>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</si>
  <si>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</si>
  <si>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</si>
  <si>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</si>
  <si>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</si>
  <si>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</si>
  <si>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</si>
  <si>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</si>
  <si>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</si>
  <si>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</si>
  <si>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</si>
  <si>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</si>
  <si>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</si>
  <si>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</si>
  <si>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</si>
  <si>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2011-2012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</si>
  <si>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</si>
  <si>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</si>
  <si>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</si>
  <si>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</si>
  <si>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</si>
  <si>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</si>
  <si>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</si>
  <si>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</si>
  <si>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</si>
  <si>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</si>
  <si>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</si>
  <si>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</si>
  <si>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</si>
  <si>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</si>
  <si>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</si>
  <si>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</si>
  <si>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</si>
  <si>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</si>
  <si>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2012-2013</t>
  </si>
  <si>
    <t xml:space="preserve">    Unencumbered Cash Balance - July 1, 2010 (3)</t>
  </si>
  <si>
    <t>2012 Tax to</t>
  </si>
  <si>
    <t>(Revised 6/13)</t>
  </si>
  <si>
    <t>1. Total FY 2014 Estimated State Funding (Tiered/Non-Tiered) - calculated by the Kansas Board of Regents - K.S.A. 71-614</t>
  </si>
  <si>
    <t>2. Portion of FY 2014 State Funding for tax relief</t>
  </si>
  <si>
    <t>3. Portion of FY 2014 State Funding for college operations</t>
  </si>
  <si>
    <t>2013-2014</t>
  </si>
  <si>
    <t>1.  County Treasurer Balance 6/30/13*</t>
  </si>
  <si>
    <t>2.  2012 Actual Taxes Levied*</t>
  </si>
  <si>
    <t>4.  Less:  2012 Taxes Received*</t>
  </si>
  <si>
    <t>6.  2012 taxes receivable (taxes in process</t>
  </si>
  <si>
    <t xml:space="preserve">     of collection 6/30/13) (Line 2 less Line 5)</t>
  </si>
  <si>
    <t xml:space="preserve">     (7-1-11 to 12-31-12) (Line 3 x 75%)</t>
  </si>
  <si>
    <t xml:space="preserve">      7/1/13 to 6/30/14</t>
  </si>
  <si>
    <t>7/1/13 to 6/30/14</t>
  </si>
  <si>
    <t>Actual Deliquency for 2010 Taxes *</t>
  </si>
  <si>
    <t>Reduction Fund 7/1/13 to 6/30/14</t>
  </si>
  <si>
    <t>Form 263 (Revised 6/13)</t>
  </si>
  <si>
    <t>2013 - 2014</t>
  </si>
  <si>
    <t>2012-2013 School Year Until March 2014.  For new levies made in 2013-2014 revenues will not be received until March 2015.</t>
  </si>
  <si>
    <t>Do not include taxes levied for any funds in which a budget will not be made in 2013-2014.</t>
  </si>
  <si>
    <t>These figures will come from Form 112 for the period 7/1/13 - 6/30/14</t>
  </si>
  <si>
    <t>7/1/13 - 6/30/14</t>
  </si>
  <si>
    <t>7/1/14 - 12/31/14</t>
  </si>
  <si>
    <t>2012-2013 Proposed Budget</t>
  </si>
  <si>
    <t>2013-2014 BUDGET</t>
  </si>
  <si>
    <t xml:space="preserve">The Expenditures and the Amount of 2013 Tax to be Levied (as shown below) establish the maximum limits </t>
  </si>
  <si>
    <t xml:space="preserve">of the 2013-2014 budget.  The "Est. Tax Rate" in the far right column, shown for comparative purposes, </t>
  </si>
  <si>
    <t>PROPOSED BUDGET 2013-2014</t>
  </si>
  <si>
    <t>Budget Form CC-K   2013-2014</t>
  </si>
  <si>
    <t>for the year 2013-2014; and (3) the Amount(s) of 2013 Tax to be Levied are within statutory limitations.</t>
  </si>
  <si>
    <t>2013-2014 ADOPTED BUDGET</t>
  </si>
  <si>
    <t>Amount of 2013 Tax to be Levied</t>
  </si>
  <si>
    <t>Attest:  ___________________, 2013</t>
  </si>
  <si>
    <t>1.  Publish the Notice of Hearing on Amending the 2014 Budget, see form below.  Include</t>
  </si>
  <si>
    <t>AMENDING THE 2014 BUDGET</t>
  </si>
  <si>
    <t>2013-2014  Budget</t>
  </si>
  <si>
    <t>Allen County Community College</t>
  </si>
  <si>
    <t>Allen</t>
  </si>
  <si>
    <t>None</t>
  </si>
  <si>
    <t>Lease Purchase</t>
  </si>
  <si>
    <t xml:space="preserve">  Chillers, Boilers, Unit Ventilators</t>
  </si>
  <si>
    <t xml:space="preserve">  Lighting &amp; Plumbing Retrofits</t>
  </si>
  <si>
    <t>120 mos</t>
  </si>
  <si>
    <t>Certificates of Participation</t>
  </si>
  <si>
    <t xml:space="preserve">  Student Housing</t>
  </si>
  <si>
    <t>240 mos</t>
  </si>
  <si>
    <t xml:space="preserve">      Buildings</t>
  </si>
  <si>
    <t xml:space="preserve">      Debt Service</t>
  </si>
  <si>
    <t>The governing body of Allen County Community College, Allen County, will meet on</t>
  </si>
  <si>
    <t>tax to be levied, and to consider amendments.  Detailed budget information is available at the</t>
  </si>
  <si>
    <t>Office of the Vice President for Finance and Operations and will be available at this hearing.</t>
  </si>
  <si>
    <t>, Chairman</t>
  </si>
  <si>
    <t>Assisted by:  Vice President for Finance &amp; Operations</t>
  </si>
  <si>
    <t>August 13, 2013, at 6:00 p.m., at the College Board Room.</t>
  </si>
  <si>
    <t>Vice President for Finance &amp; Operations</t>
  </si>
  <si>
    <t>Page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</si>
</sst>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</numFmts>
  <fonts count="13">
    <font>
      <sz val="12"/>
      <name val="CG Times"/>
    </font>
    <font>
      <sz val="12"/>
      <name val="CG Times"/>
      <family val="1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603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5" fillId="0" borderId="13" xfId="0" applyNumberFormat="1" applyFont="1" applyBorder="1"/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13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165" fontId="4" fillId="0" borderId="4" xfId="0" applyNumberFormat="1" applyFont="1" applyBorder="1"/>
    <xf numFmtId="37" fontId="4" fillId="0" borderId="8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16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13" xfId="0" applyNumberFormat="1" applyFont="1" applyFill="1" applyBorder="1" applyAlignment="1">
      <alignment horizontal="center"/>
    </xf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0" xfId="0" applyNumberFormat="1" applyFont="1" applyFill="1" applyBorder="1" applyAlignment="1">
      <alignment horizontal="center"/>
    </xf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9" xfId="0" applyNumberFormat="1" applyFont="1" applyBorder="1"/>
    <xf numFmtId="37" fontId="4" fillId="0" borderId="20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7" fontId="4" fillId="0" borderId="17" xfId="0" applyNumberFormat="1" applyFont="1" applyBorder="1"/>
    <xf numFmtId="37" fontId="4" fillId="0" borderId="21" xfId="0" applyNumberFormat="1" applyFont="1" applyBorder="1"/>
    <xf numFmtId="37" fontId="4" fillId="0" borderId="22" xfId="0" applyNumberFormat="1" applyFont="1" applyFill="1" applyBorder="1" applyAlignment="1">
      <alignment horizontal="center"/>
    </xf>
    <xf numFmtId="37" fontId="4" fillId="0" borderId="5" xfId="0" applyNumberFormat="1" applyFont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Protection="1">
      <protection locked="0"/>
    </xf>
    <xf numFmtId="37" fontId="4" fillId="0" borderId="6" xfId="0" applyNumberFormat="1" applyFont="1" applyBorder="1" applyProtection="1">
      <protection locked="0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7" fontId="5" fillId="0" borderId="3" xfId="0" applyNumberFormat="1" applyFont="1" applyBorder="1" applyProtection="1"/>
    <xf numFmtId="37" fontId="4" fillId="0" borderId="6" xfId="0" applyNumberFormat="1" applyFont="1" applyBorder="1" applyProtection="1"/>
    <xf numFmtId="0" fontId="4" fillId="0" borderId="4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3" fontId="4" fillId="0" borderId="2" xfId="0" applyNumberFormat="1" applyFont="1" applyBorder="1" applyProtection="1"/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3" xfId="14" applyFont="1" applyFill="1" applyBorder="1" applyProtection="1"/>
    <xf numFmtId="0" fontId="3" fillId="0" borderId="0" xfId="14" applyFont="1" applyBorder="1" applyProtection="1"/>
    <xf numFmtId="0" fontId="3" fillId="0" borderId="24" xfId="14" applyFont="1" applyFill="1" applyBorder="1" applyProtection="1"/>
    <xf numFmtId="0" fontId="3" fillId="0" borderId="25" xfId="14" applyFont="1" applyFill="1" applyBorder="1" applyProtection="1"/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0" xfId="4" applyFont="1" applyAlignment="1" applyProtection="1">
      <alignment horizontal="right"/>
    </xf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3" fontId="4" fillId="0" borderId="3" xfId="4" applyNumberFormat="1" applyFont="1" applyBorder="1" applyProtection="1">
      <protection locked="0"/>
    </xf>
    <xf numFmtId="3" fontId="4" fillId="0" borderId="3" xfId="4" applyNumberFormat="1" applyFont="1" applyBorder="1" applyProtection="1"/>
    <xf numFmtId="0" fontId="4" fillId="0" borderId="2" xfId="4" applyFont="1" applyBorder="1" applyProtection="1"/>
    <xf numFmtId="3" fontId="4" fillId="0" borderId="2" xfId="4" applyNumberFormat="1" applyFont="1" applyBorder="1" applyProtection="1"/>
    <xf numFmtId="0" fontId="4" fillId="0" borderId="4" xfId="4" applyFont="1" applyBorder="1" applyAlignment="1" applyProtection="1">
      <alignment horizontal="center"/>
    </xf>
    <xf numFmtId="3" fontId="4" fillId="0" borderId="4" xfId="4" applyNumberFormat="1" applyFont="1" applyBorder="1" applyProtection="1">
      <protection locked="0"/>
    </xf>
    <xf numFmtId="0" fontId="5" fillId="0" borderId="3" xfId="4" applyFont="1" applyBorder="1" applyProtection="1"/>
    <xf numFmtId="3" fontId="4" fillId="0" borderId="4" xfId="4" applyNumberFormat="1" applyFont="1" applyBorder="1" applyProtection="1"/>
    <xf numFmtId="0" fontId="4" fillId="0" borderId="1" xfId="4" applyFont="1" applyBorder="1" applyProtection="1"/>
    <xf numFmtId="3" fontId="4" fillId="0" borderId="1" xfId="4" applyNumberFormat="1" applyFont="1" applyBorder="1" applyProtection="1"/>
    <xf numFmtId="3" fontId="4" fillId="0" borderId="0" xfId="4" applyNumberFormat="1" applyFont="1" applyProtection="1"/>
    <xf numFmtId="3" fontId="4" fillId="0" borderId="4" xfId="4" applyNumberFormat="1" applyFont="1" applyBorder="1" applyAlignment="1" applyProtection="1">
      <alignment horizontal="right"/>
      <protection locked="0"/>
    </xf>
    <xf numFmtId="3" fontId="4" fillId="0" borderId="0" xfId="4" applyNumberFormat="1" applyFont="1" applyProtection="1">
      <protection locked="0"/>
    </xf>
    <xf numFmtId="3" fontId="4" fillId="3" borderId="4" xfId="4" applyNumberFormat="1" applyFont="1" applyFill="1" applyBorder="1" applyProtection="1">
      <protection locked="0"/>
    </xf>
    <xf numFmtId="37" fontId="4" fillId="0" borderId="0" xfId="4" applyNumberFormat="1" applyFont="1" applyProtection="1"/>
    <xf numFmtId="37" fontId="4" fillId="0" borderId="3" xfId="4" applyNumberFormat="1" applyFont="1" applyBorder="1" applyProtection="1"/>
    <xf numFmtId="37" fontId="4" fillId="0" borderId="4" xfId="4" applyNumberFormat="1" applyFont="1" applyBorder="1" applyProtection="1">
      <protection locked="0"/>
    </xf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37" fontId="5" fillId="0" borderId="3" xfId="0" applyNumberFormat="1" applyFont="1" applyBorder="1" applyAlignment="1">
      <alignment horizontal="left"/>
    </xf>
    <xf numFmtId="0" fontId="4" fillId="0" borderId="0" xfId="5" applyFont="1" applyProtection="1"/>
    <xf numFmtId="0" fontId="4" fillId="0" borderId="0" xfId="5" applyFont="1" applyAlignment="1" applyProtection="1">
      <alignment horizontal="right"/>
    </xf>
    <xf numFmtId="0" fontId="4" fillId="0" borderId="1" xfId="5" applyFont="1" applyBorder="1" applyAlignment="1" applyProtection="1">
      <alignment horizontal="center"/>
    </xf>
    <xf numFmtId="0" fontId="4" fillId="0" borderId="2" xfId="5" applyFont="1" applyBorder="1" applyAlignment="1" applyProtection="1">
      <alignment horizontal="center"/>
    </xf>
    <xf numFmtId="0" fontId="4" fillId="0" borderId="3" xfId="5" applyFont="1" applyBorder="1" applyAlignment="1" applyProtection="1">
      <alignment horizontal="center"/>
    </xf>
    <xf numFmtId="0" fontId="5" fillId="0" borderId="1" xfId="5" applyFont="1" applyBorder="1" applyProtection="1"/>
    <xf numFmtId="0" fontId="4" fillId="0" borderId="4" xfId="5" applyFont="1" applyBorder="1" applyAlignment="1" applyProtection="1">
      <alignment horizontal="center"/>
    </xf>
    <xf numFmtId="3" fontId="4" fillId="0" borderId="4" xfId="5" applyNumberFormat="1" applyFont="1" applyBorder="1" applyProtection="1"/>
    <xf numFmtId="37" fontId="4" fillId="0" borderId="4" xfId="5" applyNumberFormat="1" applyFont="1" applyBorder="1" applyProtection="1"/>
    <xf numFmtId="0" fontId="4" fillId="0" borderId="2" xfId="5" applyFont="1" applyBorder="1" applyProtection="1"/>
    <xf numFmtId="3" fontId="4" fillId="0" borderId="2" xfId="5" applyNumberFormat="1" applyFont="1" applyBorder="1" applyProtection="1"/>
    <xf numFmtId="37" fontId="4" fillId="0" borderId="2" xfId="5" applyNumberFormat="1" applyFont="1" applyBorder="1" applyProtection="1"/>
    <xf numFmtId="3" fontId="4" fillId="0" borderId="3" xfId="5" applyNumberFormat="1" applyFont="1" applyBorder="1" applyProtection="1">
      <protection locked="0"/>
    </xf>
    <xf numFmtId="37" fontId="4" fillId="0" borderId="3" xfId="5" applyNumberFormat="1" applyFont="1" applyBorder="1" applyProtection="1">
      <protection locked="0"/>
    </xf>
    <xf numFmtId="3" fontId="4" fillId="0" borderId="4" xfId="5" applyNumberFormat="1" applyFont="1" applyBorder="1" applyProtection="1">
      <protection locked="0"/>
    </xf>
    <xf numFmtId="37" fontId="4" fillId="0" borderId="4" xfId="5" applyNumberFormat="1" applyFont="1" applyBorder="1" applyProtection="1">
      <protection locked="0"/>
    </xf>
    <xf numFmtId="3" fontId="4" fillId="0" borderId="1" xfId="5" applyNumberFormat="1" applyFont="1" applyBorder="1" applyProtection="1">
      <protection locked="0"/>
    </xf>
    <xf numFmtId="37" fontId="4" fillId="0" borderId="1" xfId="5" applyNumberFormat="1" applyFont="1" applyBorder="1" applyProtection="1">
      <protection locked="0"/>
    </xf>
    <xf numFmtId="0" fontId="5" fillId="0" borderId="3" xfId="5" applyFont="1" applyBorder="1" applyProtection="1"/>
    <xf numFmtId="3" fontId="4" fillId="0" borderId="3" xfId="5" applyNumberFormat="1" applyFont="1" applyBorder="1" applyProtection="1"/>
    <xf numFmtId="37" fontId="4" fillId="0" borderId="3" xfId="5" applyNumberFormat="1" applyFont="1" applyBorder="1" applyProtection="1"/>
    <xf numFmtId="3" fontId="4" fillId="0" borderId="0" xfId="5" applyNumberFormat="1" applyFont="1" applyBorder="1" applyProtection="1"/>
    <xf numFmtId="0" fontId="5" fillId="0" borderId="2" xfId="5" applyFont="1" applyBorder="1" applyProtection="1"/>
    <xf numFmtId="0" fontId="4" fillId="0" borderId="3" xfId="5" applyFont="1" applyBorder="1" applyProtection="1"/>
    <xf numFmtId="3" fontId="4" fillId="0" borderId="6" xfId="5" applyNumberFormat="1" applyFont="1" applyBorder="1" applyProtection="1"/>
    <xf numFmtId="0" fontId="4" fillId="0" borderId="1" xfId="5" applyFont="1" applyBorder="1" applyProtection="1"/>
    <xf numFmtId="3" fontId="4" fillId="0" borderId="0" xfId="5" applyNumberFormat="1" applyFont="1" applyProtection="1"/>
    <xf numFmtId="37" fontId="4" fillId="0" borderId="1" xfId="5" applyNumberFormat="1" applyFont="1" applyBorder="1" applyProtection="1"/>
    <xf numFmtId="0" fontId="4" fillId="0" borderId="4" xfId="5" applyFont="1" applyBorder="1" applyProtection="1"/>
    <xf numFmtId="166" fontId="4" fillId="0" borderId="4" xfId="5" applyNumberFormat="1" applyFont="1" applyBorder="1" applyProtection="1"/>
    <xf numFmtId="0" fontId="4" fillId="0" borderId="0" xfId="5" applyFont="1" applyAlignment="1" applyProtection="1">
      <alignment horizontal="centerContinuous"/>
    </xf>
    <xf numFmtId="0" fontId="4" fillId="0" borderId="0" xfId="6" applyFont="1" applyProtection="1"/>
    <xf numFmtId="0" fontId="4" fillId="0" borderId="0" xfId="6" applyFont="1" applyAlignment="1" applyProtection="1">
      <alignment horizontal="right"/>
    </xf>
    <xf numFmtId="0" fontId="4" fillId="0" borderId="1" xfId="6" applyFont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Protection="1"/>
    <xf numFmtId="3" fontId="4" fillId="0" borderId="4" xfId="6" applyNumberFormat="1" applyFont="1" applyBorder="1" applyProtection="1">
      <protection locked="0"/>
    </xf>
    <xf numFmtId="3" fontId="4" fillId="0" borderId="4" xfId="6" applyNumberFormat="1" applyFont="1" applyBorder="1" applyProtection="1"/>
    <xf numFmtId="0" fontId="4" fillId="0" borderId="1" xfId="6" applyFont="1" applyBorder="1" applyProtection="1"/>
    <xf numFmtId="3" fontId="4" fillId="0" borderId="1" xfId="6" applyNumberFormat="1" applyFont="1" applyBorder="1" applyProtection="1"/>
    <xf numFmtId="0" fontId="4" fillId="0" borderId="2" xfId="6" applyFont="1" applyBorder="1" applyProtection="1"/>
    <xf numFmtId="3" fontId="4" fillId="0" borderId="2" xfId="6" applyNumberFormat="1" applyFont="1" applyBorder="1" applyProtection="1"/>
    <xf numFmtId="3" fontId="4" fillId="0" borderId="3" xfId="6" applyNumberFormat="1" applyFont="1" applyBorder="1" applyProtection="1">
      <protection locked="0"/>
    </xf>
    <xf numFmtId="0" fontId="4" fillId="0" borderId="4" xfId="6" applyFont="1" applyBorder="1" applyAlignment="1" applyProtection="1">
      <alignment horizontal="center"/>
    </xf>
    <xf numFmtId="0" fontId="5" fillId="0" borderId="3" xfId="6" applyFont="1" applyBorder="1" applyProtection="1"/>
    <xf numFmtId="3" fontId="4" fillId="0" borderId="0" xfId="6" applyNumberFormat="1" applyFont="1" applyProtection="1"/>
    <xf numFmtId="3" fontId="4" fillId="0" borderId="0" xfId="6" applyNumberFormat="1" applyFont="1" applyProtection="1">
      <protection locked="0"/>
    </xf>
    <xf numFmtId="0" fontId="5" fillId="0" borderId="1" xfId="6" applyFont="1" applyBorder="1" applyProtection="1"/>
    <xf numFmtId="0" fontId="4" fillId="0" borderId="3" xfId="6" applyFont="1" applyBorder="1" applyProtection="1"/>
    <xf numFmtId="3" fontId="4" fillId="0" borderId="3" xfId="6" applyNumberFormat="1" applyFont="1" applyBorder="1" applyProtection="1"/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0" fontId="4" fillId="0" borderId="0" xfId="7" applyFont="1" applyProtection="1"/>
    <xf numFmtId="0" fontId="4" fillId="0" borderId="0" xfId="7" applyFont="1" applyAlignment="1" applyProtection="1">
      <alignment horizontal="right"/>
    </xf>
    <xf numFmtId="0" fontId="4" fillId="0" borderId="1" xfId="7" applyFont="1" applyBorder="1" applyAlignment="1" applyProtection="1">
      <alignment horizontal="center"/>
    </xf>
    <xf numFmtId="0" fontId="4" fillId="0" borderId="2" xfId="7" applyFont="1" applyBorder="1" applyAlignment="1" applyProtection="1">
      <alignment horizontal="center"/>
    </xf>
    <xf numFmtId="0" fontId="4" fillId="0" borderId="3" xfId="7" applyFont="1" applyBorder="1" applyAlignment="1" applyProtection="1">
      <alignment horizontal="center"/>
    </xf>
    <xf numFmtId="0" fontId="5" fillId="0" borderId="1" xfId="7" applyFont="1" applyBorder="1" applyProtection="1"/>
    <xf numFmtId="0" fontId="4" fillId="0" borderId="4" xfId="7" applyFont="1" applyBorder="1" applyAlignment="1" applyProtection="1">
      <alignment horizontal="center"/>
    </xf>
    <xf numFmtId="3" fontId="4" fillId="0" borderId="4" xfId="7" applyNumberFormat="1" applyFont="1" applyBorder="1" applyProtection="1"/>
    <xf numFmtId="0" fontId="4" fillId="0" borderId="1" xfId="7" applyFont="1" applyBorder="1" applyProtection="1"/>
    <xf numFmtId="3" fontId="4" fillId="0" borderId="1" xfId="7" applyNumberFormat="1" applyFont="1" applyBorder="1" applyProtection="1"/>
    <xf numFmtId="0" fontId="4" fillId="0" borderId="2" xfId="7" applyFont="1" applyBorder="1" applyProtection="1"/>
    <xf numFmtId="3" fontId="4" fillId="0" borderId="2" xfId="7" applyNumberFormat="1" applyFont="1" applyBorder="1" applyProtection="1"/>
    <xf numFmtId="3" fontId="4" fillId="0" borderId="3" xfId="7" applyNumberFormat="1" applyFont="1" applyBorder="1" applyProtection="1">
      <protection locked="0"/>
    </xf>
    <xf numFmtId="3" fontId="4" fillId="0" borderId="4" xfId="7" applyNumberFormat="1" applyFont="1" applyBorder="1" applyProtection="1">
      <protection locked="0"/>
    </xf>
    <xf numFmtId="3" fontId="4" fillId="0" borderId="1" xfId="7" applyNumberFormat="1" applyFont="1" applyBorder="1" applyProtection="1">
      <protection locked="0"/>
    </xf>
    <xf numFmtId="0" fontId="4" fillId="0" borderId="7" xfId="7" applyFont="1" applyBorder="1" applyAlignment="1" applyProtection="1">
      <alignment horizontal="center"/>
    </xf>
    <xf numFmtId="3" fontId="4" fillId="0" borderId="7" xfId="7" applyNumberFormat="1" applyFont="1" applyBorder="1" applyProtection="1"/>
    <xf numFmtId="0" fontId="5" fillId="0" borderId="3" xfId="7" applyFont="1" applyBorder="1" applyProtection="1"/>
    <xf numFmtId="3" fontId="4" fillId="0" borderId="3" xfId="7" applyNumberFormat="1" applyFont="1" applyBorder="1" applyProtection="1"/>
    <xf numFmtId="3" fontId="4" fillId="0" borderId="0" xfId="7" applyNumberFormat="1" applyFont="1" applyBorder="1" applyProtection="1"/>
    <xf numFmtId="0" fontId="5" fillId="0" borderId="2" xfId="7" applyFont="1" applyBorder="1" applyProtection="1"/>
    <xf numFmtId="3" fontId="4" fillId="0" borderId="2" xfId="7" applyNumberFormat="1" applyFont="1" applyFill="1" applyBorder="1" applyProtection="1"/>
    <xf numFmtId="0" fontId="4" fillId="0" borderId="3" xfId="7" applyFont="1" applyBorder="1" applyProtection="1"/>
    <xf numFmtId="3" fontId="4" fillId="0" borderId="6" xfId="7" applyNumberFormat="1" applyFont="1" applyBorder="1" applyProtection="1"/>
    <xf numFmtId="0" fontId="4" fillId="0" borderId="0" xfId="7" applyFont="1" applyBorder="1" applyProtection="1"/>
    <xf numFmtId="0" fontId="4" fillId="0" borderId="0" xfId="7" applyFont="1" applyBorder="1" applyAlignment="1" applyProtection="1">
      <alignment horizontal="center"/>
    </xf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8" applyFont="1" applyAlignment="1" applyProtection="1">
      <alignment horizontal="right"/>
    </xf>
    <xf numFmtId="0" fontId="4" fillId="0" borderId="1" xfId="8" applyFont="1" applyBorder="1" applyAlignment="1" applyProtection="1">
      <alignment horizontal="center"/>
    </xf>
    <xf numFmtId="0" fontId="4" fillId="0" borderId="2" xfId="8" applyFont="1" applyBorder="1" applyAlignment="1" applyProtection="1">
      <alignment horizontal="center"/>
    </xf>
    <xf numFmtId="0" fontId="4" fillId="0" borderId="3" xfId="8" applyFont="1" applyBorder="1" applyAlignment="1" applyProtection="1">
      <alignment horizontal="center"/>
    </xf>
    <xf numFmtId="0" fontId="4" fillId="0" borderId="4" xfId="8" applyFont="1" applyBorder="1" applyProtection="1"/>
    <xf numFmtId="0" fontId="4" fillId="0" borderId="4" xfId="8" applyFont="1" applyBorder="1" applyAlignment="1" applyProtection="1">
      <alignment horizontal="center"/>
    </xf>
    <xf numFmtId="3" fontId="4" fillId="0" borderId="4" xfId="8" applyNumberFormat="1" applyFont="1" applyBorder="1" applyProtection="1">
      <protection locked="0"/>
    </xf>
    <xf numFmtId="3" fontId="4" fillId="0" borderId="4" xfId="8" applyNumberFormat="1" applyFont="1" applyBorder="1" applyProtection="1"/>
    <xf numFmtId="0" fontId="4" fillId="0" borderId="1" xfId="8" applyFont="1" applyBorder="1" applyProtection="1"/>
    <xf numFmtId="3" fontId="4" fillId="0" borderId="1" xfId="8" applyNumberFormat="1" applyFont="1" applyBorder="1" applyProtection="1"/>
    <xf numFmtId="0" fontId="4" fillId="0" borderId="2" xfId="8" applyFont="1" applyBorder="1" applyProtection="1"/>
    <xf numFmtId="3" fontId="4" fillId="0" borderId="2" xfId="8" applyNumberFormat="1" applyFont="1" applyBorder="1" applyProtection="1"/>
    <xf numFmtId="3" fontId="4" fillId="0" borderId="3" xfId="8" applyNumberFormat="1" applyFont="1" applyBorder="1" applyProtection="1">
      <protection locked="0"/>
    </xf>
    <xf numFmtId="0" fontId="5" fillId="0" borderId="3" xfId="8" applyFont="1" applyBorder="1" applyProtection="1"/>
    <xf numFmtId="3" fontId="4" fillId="0" borderId="0" xfId="8" applyNumberFormat="1" applyFont="1" applyProtection="1"/>
    <xf numFmtId="3" fontId="4" fillId="0" borderId="0" xfId="8" applyNumberFormat="1" applyFont="1" applyProtection="1">
      <protection locked="0"/>
    </xf>
    <xf numFmtId="0" fontId="5" fillId="0" borderId="1" xfId="8" applyFont="1" applyBorder="1" applyProtection="1"/>
    <xf numFmtId="0" fontId="4" fillId="0" borderId="3" xfId="8" applyFont="1" applyBorder="1" applyProtection="1"/>
    <xf numFmtId="3" fontId="4" fillId="0" borderId="3" xfId="8" applyNumberFormat="1" applyFont="1" applyBorder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3" fillId="0" borderId="0" xfId="12" applyFont="1" applyProtection="1"/>
    <xf numFmtId="0" fontId="3" fillId="0" borderId="1" xfId="12" applyFont="1" applyBorder="1" applyProtection="1"/>
    <xf numFmtId="0" fontId="3" fillId="0" borderId="1" xfId="12" applyFont="1" applyBorder="1" applyAlignment="1" applyProtection="1">
      <alignment horizontal="center"/>
    </xf>
    <xf numFmtId="0" fontId="3" fillId="0" borderId="13" xfId="12" applyFont="1" applyBorder="1" applyAlignment="1" applyProtection="1">
      <alignment horizontal="centerContinuous"/>
    </xf>
    <xf numFmtId="0" fontId="3" fillId="0" borderId="19" xfId="12" applyFont="1" applyBorder="1" applyAlignment="1" applyProtection="1">
      <alignment horizontal="centerContinuous"/>
    </xf>
    <xf numFmtId="0" fontId="3" fillId="0" borderId="14" xfId="12" applyFont="1" applyBorder="1" applyAlignment="1" applyProtection="1">
      <alignment horizontal="centerContinuous"/>
    </xf>
    <xf numFmtId="0" fontId="3" fillId="0" borderId="0" xfId="12" applyFont="1" applyAlignment="1" applyProtection="1">
      <alignment horizontal="center"/>
    </xf>
    <xf numFmtId="0" fontId="3" fillId="0" borderId="2" xfId="12" applyFont="1" applyBorder="1" applyAlignment="1" applyProtection="1">
      <alignment horizontal="center"/>
    </xf>
    <xf numFmtId="0" fontId="3" fillId="0" borderId="3" xfId="12" applyFont="1" applyBorder="1" applyAlignment="1" applyProtection="1">
      <alignment horizontal="center"/>
    </xf>
    <xf numFmtId="0" fontId="3" fillId="0" borderId="2" xfId="12" applyFont="1" applyBorder="1" applyProtection="1"/>
    <xf numFmtId="3" fontId="3" fillId="0" borderId="1" xfId="12" applyNumberFormat="1" applyFont="1" applyBorder="1" applyProtection="1"/>
    <xf numFmtId="0" fontId="3" fillId="0" borderId="3" xfId="12" applyFont="1" applyBorder="1" applyProtection="1"/>
    <xf numFmtId="3" fontId="3" fillId="0" borderId="3" xfId="12" applyNumberFormat="1" applyFont="1" applyBorder="1" applyProtection="1">
      <protection locked="0"/>
    </xf>
    <xf numFmtId="3" fontId="3" fillId="0" borderId="3" xfId="12" applyNumberFormat="1" applyFont="1" applyBorder="1" applyProtection="1"/>
    <xf numFmtId="3" fontId="3" fillId="0" borderId="2" xfId="12" applyNumberFormat="1" applyFont="1" applyBorder="1" applyProtection="1"/>
    <xf numFmtId="0" fontId="3" fillId="0" borderId="4" xfId="12" applyFont="1" applyBorder="1" applyAlignment="1" applyProtection="1">
      <alignment horizontal="center"/>
    </xf>
    <xf numFmtId="3" fontId="3" fillId="0" borderId="4" xfId="12" applyNumberFormat="1" applyFont="1" applyBorder="1" applyProtection="1">
      <protection locked="0"/>
    </xf>
    <xf numFmtId="3" fontId="3" fillId="0" borderId="4" xfId="12" applyNumberFormat="1" applyFont="1" applyBorder="1" applyProtection="1"/>
    <xf numFmtId="0" fontId="3" fillId="0" borderId="2" xfId="12" applyFont="1" applyBorder="1" applyAlignment="1" applyProtection="1">
      <alignment horizontal="left"/>
    </xf>
    <xf numFmtId="0" fontId="3" fillId="0" borderId="12" xfId="12" applyFont="1" applyBorder="1" applyProtection="1"/>
    <xf numFmtId="0" fontId="3" fillId="0" borderId="2" xfId="12" quotePrefix="1" applyFont="1" applyBorder="1" applyProtection="1">
      <protection locked="0"/>
    </xf>
    <xf numFmtId="0" fontId="3" fillId="0" borderId="0" xfId="12" applyFont="1" applyAlignment="1" applyProtection="1">
      <alignment horizontal="centerContinuous"/>
      <protection locked="0"/>
    </xf>
    <xf numFmtId="0" fontId="3" fillId="0" borderId="0" xfId="12" applyFont="1" applyAlignment="1" applyProtection="1">
      <alignment horizontal="centerContinuous"/>
    </xf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5" fillId="0" borderId="3" xfId="5" applyFont="1" applyBorder="1" applyAlignment="1" applyProtection="1">
      <alignment horizontal="left"/>
    </xf>
    <xf numFmtId="0" fontId="4" fillId="0" borderId="9" xfId="5" applyFont="1" applyBorder="1" applyProtection="1"/>
    <xf numFmtId="0" fontId="4" fillId="0" borderId="9" xfId="6" applyFont="1" applyBorder="1" applyProtection="1"/>
    <xf numFmtId="0" fontId="5" fillId="0" borderId="3" xfId="6" applyFont="1" applyBorder="1" applyAlignment="1" applyProtection="1">
      <alignment horizontal="left"/>
    </xf>
    <xf numFmtId="0" fontId="5" fillId="0" borderId="3" xfId="7" applyFont="1" applyBorder="1" applyAlignment="1" applyProtection="1">
      <alignment horizontal="left"/>
    </xf>
    <xf numFmtId="0" fontId="4" fillId="0" borderId="9" xfId="7" applyFont="1" applyBorder="1" applyProtection="1"/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5" fillId="0" borderId="3" xfId="8" applyFont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7" fillId="0" borderId="9" xfId="12" applyFont="1" applyBorder="1" applyAlignment="1" applyProtection="1">
      <alignment horizontal="left"/>
    </xf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37" fontId="3" fillId="0" borderId="0" xfId="0" applyNumberFormat="1" applyFont="1" applyAlignment="1">
      <alignment horizontal="left"/>
    </xf>
    <xf numFmtId="37" fontId="3" fillId="0" borderId="1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9" xfId="12" applyFont="1" applyBorder="1" applyProtection="1"/>
    <xf numFmtId="37" fontId="4" fillId="0" borderId="11" xfId="0" applyNumberFormat="1" applyFont="1" applyBorder="1" applyAlignment="1">
      <alignment horizontal="center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0" fontId="3" fillId="0" borderId="14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4" xfId="0" applyNumberFormat="1" applyFont="1" applyFill="1" applyBorder="1" applyProtection="1">
      <protection locked="0"/>
    </xf>
    <xf numFmtId="37" fontId="11" fillId="0" borderId="0" xfId="0" applyNumberFormat="1" applyFont="1" applyFill="1"/>
    <xf numFmtId="37" fontId="12" fillId="0" borderId="0" xfId="0" applyNumberFormat="1" applyFont="1"/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71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1" xfId="0" applyNumberFormat="1" applyFont="1" applyBorder="1"/>
    <xf numFmtId="171" fontId="4" fillId="0" borderId="3" xfId="0" applyNumberFormat="1" applyFont="1" applyBorder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3" xfId="0" applyNumberFormat="1" applyFont="1" applyBorder="1" applyProtection="1"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2" xfId="0" applyNumberFormat="1" applyFont="1" applyBorder="1"/>
    <xf numFmtId="171" fontId="5" fillId="0" borderId="9" xfId="0" applyNumberFormat="1" applyFont="1" applyBorder="1" applyAlignment="1">
      <alignment horizontal="center"/>
    </xf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37" fontId="5" fillId="0" borderId="4" xfId="0" applyNumberFormat="1" applyFont="1" applyFill="1" applyBorder="1" applyProtection="1">
      <protection locked="0"/>
    </xf>
    <xf numFmtId="37" fontId="5" fillId="0" borderId="0" xfId="0" applyNumberFormat="1" applyFont="1" applyFill="1"/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" fontId="4" fillId="0" borderId="3" xfId="13" applyNumberFormat="1" applyFont="1" applyFill="1" applyBorder="1" applyAlignment="1" applyProtection="1">
      <alignment vertical="top"/>
      <protection locked="0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0" fontId="9" fillId="0" borderId="4" xfId="3" applyFont="1" applyBorder="1" applyProtection="1">
      <protection locked="0"/>
    </xf>
    <xf numFmtId="0" fontId="3" fillId="0" borderId="2" xfId="12" applyFont="1" applyBorder="1" applyProtection="1">
      <protection locked="0"/>
    </xf>
    <xf numFmtId="0" fontId="3" fillId="0" borderId="0" xfId="14" applyFont="1" applyFill="1" applyBorder="1" applyProtection="1"/>
    <xf numFmtId="0" fontId="3" fillId="0" borderId="0" xfId="14" applyFont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37" fontId="5" fillId="0" borderId="10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9" xfId="0" applyNumberFormat="1" applyFont="1" applyBorder="1" applyAlignment="1">
      <alignment horizontal="center"/>
    </xf>
    <xf numFmtId="37" fontId="4" fillId="0" borderId="8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" fontId="3" fillId="0" borderId="13" xfId="14" applyNumberFormat="1" applyFont="1" applyBorder="1" applyProtection="1"/>
  </cellXfs>
  <cellStyles count="18">
    <cellStyle name="Currency" xfId="1" builtinId="4"/>
    <cellStyle name="Normal" xfId="0" builtinId="0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635846</xdr:colOff>
      <xdr:row>40</xdr:row>
      <xdr:rowOff>83820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28926" cy="800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327660</xdr:colOff>
      <xdr:row>39</xdr:row>
      <xdr:rowOff>30480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2700" cy="775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B6" sqref="B6"/>
    </sheetView>
  </sheetViews>
  <sheetFormatPr defaultColWidth="9" defaultRowHeight="15.6"/>
  <cols>
    <col min="1" max="1" width="14.69921875" style="60" customWidth="1"/>
    <col min="2" max="2" width="68.09765625" style="60" customWidth="1"/>
    <col min="3" max="3" width="13.59765625" style="60" customWidth="1"/>
    <col min="4" max="4" width="1.3984375" style="60" customWidth="1"/>
    <col min="5" max="5" width="13.59765625" style="60" customWidth="1"/>
    <col min="6" max="6" width="1.09765625" style="60" customWidth="1"/>
    <col min="7" max="7" width="12.3984375" style="60" customWidth="1"/>
    <col min="8" max="16384" width="9" style="60"/>
  </cols>
  <sheetData>
    <row r="1" spans="1:7">
      <c r="A1" s="60" t="s">
        <v>388</v>
      </c>
      <c r="B1" s="440"/>
      <c r="C1" s="440"/>
      <c r="E1" s="61"/>
      <c r="F1" s="61"/>
      <c r="G1" s="61"/>
    </row>
    <row r="2" spans="1:7">
      <c r="A2" s="60" t="s">
        <v>416</v>
      </c>
      <c r="B2" s="577" t="s">
        <v>387</v>
      </c>
      <c r="C2" s="482" t="s">
        <v>451</v>
      </c>
      <c r="D2" s="575"/>
      <c r="E2" s="575"/>
      <c r="F2" s="575"/>
      <c r="G2" s="576"/>
    </row>
    <row r="3" spans="1:7">
      <c r="B3" s="577"/>
      <c r="C3" s="81"/>
      <c r="E3" s="61"/>
      <c r="F3" s="61"/>
      <c r="G3" s="574"/>
    </row>
    <row r="4" spans="1:7">
      <c r="B4" s="577" t="s">
        <v>386</v>
      </c>
      <c r="C4" s="482" t="s">
        <v>452</v>
      </c>
      <c r="D4" s="575"/>
      <c r="E4" s="575"/>
      <c r="F4" s="575"/>
      <c r="G4" s="576"/>
    </row>
    <row r="5" spans="1:7">
      <c r="B5" s="440"/>
      <c r="C5" s="574"/>
      <c r="D5" s="61"/>
      <c r="E5" s="61"/>
      <c r="F5" s="61"/>
      <c r="G5" s="574"/>
    </row>
    <row r="6" spans="1:7">
      <c r="B6" s="438" t="s">
        <v>108</v>
      </c>
      <c r="C6" s="438"/>
      <c r="E6" s="61"/>
      <c r="F6" s="61"/>
      <c r="G6" s="441" t="s">
        <v>106</v>
      </c>
    </row>
    <row r="7" spans="1:7">
      <c r="B7" s="438"/>
      <c r="C7" s="438"/>
      <c r="E7" s="61"/>
      <c r="F7" s="61"/>
      <c r="G7" s="441"/>
    </row>
    <row r="9" spans="1:7">
      <c r="E9" s="438" t="s">
        <v>10</v>
      </c>
      <c r="F9" s="436"/>
      <c r="G9" s="438" t="s">
        <v>410</v>
      </c>
    </row>
    <row r="10" spans="1:7" ht="16.2" thickBot="1">
      <c r="A10" s="439"/>
      <c r="B10" s="439" t="s">
        <v>411</v>
      </c>
      <c r="C10" s="439"/>
      <c r="D10" s="442"/>
      <c r="E10" s="439" t="s">
        <v>6</v>
      </c>
      <c r="F10" s="437"/>
      <c r="G10" s="439" t="s">
        <v>6</v>
      </c>
    </row>
    <row r="11" spans="1:7">
      <c r="A11" s="60" t="s">
        <v>417</v>
      </c>
      <c r="E11" s="443">
        <v>3473421</v>
      </c>
      <c r="G11" s="443">
        <v>1327682</v>
      </c>
    </row>
    <row r="12" spans="1:7">
      <c r="A12" s="60" t="s">
        <v>418</v>
      </c>
      <c r="E12" s="443">
        <v>0</v>
      </c>
      <c r="F12" s="60" t="s">
        <v>335</v>
      </c>
      <c r="G12" s="443">
        <v>0</v>
      </c>
    </row>
    <row r="13" spans="1:7">
      <c r="A13" s="60" t="s">
        <v>419</v>
      </c>
      <c r="E13" s="444">
        <f>+E11-E12</f>
        <v>3473421</v>
      </c>
      <c r="G13" s="444">
        <f>+G11-G12</f>
        <v>1327682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D13" sqref="D13"/>
    </sheetView>
  </sheetViews>
  <sheetFormatPr defaultColWidth="9" defaultRowHeight="15.6"/>
  <cols>
    <col min="1" max="1" width="52.59765625" style="2" customWidth="1"/>
    <col min="2" max="2" width="4.59765625" style="2" customWidth="1"/>
    <col min="3" max="5" width="13.59765625" style="2" customWidth="1"/>
    <col min="6" max="16384" width="9" style="2"/>
  </cols>
  <sheetData>
    <row r="1" spans="1:5">
      <c r="E1" s="3" t="s">
        <v>1</v>
      </c>
    </row>
    <row r="2" spans="1:5">
      <c r="E2" s="3" t="s">
        <v>74</v>
      </c>
    </row>
    <row r="3" spans="1:5">
      <c r="A3" s="2" t="s">
        <v>2</v>
      </c>
      <c r="E3" s="3" t="str">
        <f>+'Gen-1'!$E$2</f>
        <v>2013-2014</v>
      </c>
    </row>
    <row r="5" spans="1:5">
      <c r="A5" s="4"/>
      <c r="B5" s="4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>
      <c r="A6" s="7" t="s">
        <v>13</v>
      </c>
      <c r="B6" s="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9" t="str">
        <f>+'PTE-1'!A5</f>
        <v>POSTSECONDARY TECHNICAL EDUCATION</v>
      </c>
      <c r="B7" s="1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12" t="s">
        <v>51</v>
      </c>
      <c r="B8" s="12">
        <v>62</v>
      </c>
      <c r="C8" s="12">
        <f>+'PTE-1'!C43</f>
        <v>2049912</v>
      </c>
      <c r="D8" s="12">
        <f>+'PTE-1'!D43</f>
        <v>2381678</v>
      </c>
      <c r="E8" s="12">
        <f>+'PTE-1'!E43</f>
        <v>2904169</v>
      </c>
    </row>
    <row r="9" spans="1:5">
      <c r="A9" s="4"/>
      <c r="B9" s="4"/>
      <c r="C9" s="4"/>
      <c r="D9" s="4"/>
      <c r="E9" s="4"/>
    </row>
    <row r="10" spans="1:5">
      <c r="A10" s="7" t="s">
        <v>52</v>
      </c>
      <c r="B10" s="7"/>
      <c r="C10" s="7"/>
      <c r="D10" s="7"/>
      <c r="E10" s="7"/>
    </row>
    <row r="11" spans="1:5">
      <c r="A11" s="7" t="s">
        <v>53</v>
      </c>
      <c r="B11" s="7"/>
      <c r="C11" s="7"/>
      <c r="D11" s="7"/>
      <c r="E11" s="7"/>
    </row>
    <row r="12" spans="1:5">
      <c r="A12" s="7" t="s">
        <v>54</v>
      </c>
      <c r="B12" s="10">
        <v>63</v>
      </c>
      <c r="C12" s="54">
        <v>942464</v>
      </c>
      <c r="D12" s="54">
        <v>1220340</v>
      </c>
      <c r="E12" s="54">
        <v>1470753</v>
      </c>
    </row>
    <row r="13" spans="1:5">
      <c r="A13" s="7" t="s">
        <v>55</v>
      </c>
      <c r="B13" s="12">
        <v>64</v>
      </c>
      <c r="C13" s="55"/>
      <c r="D13" s="55"/>
      <c r="E13" s="55"/>
    </row>
    <row r="14" spans="1:5">
      <c r="A14" s="7" t="s">
        <v>56</v>
      </c>
      <c r="B14" s="12">
        <v>65</v>
      </c>
      <c r="C14" s="55"/>
      <c r="D14" s="55"/>
      <c r="E14" s="55"/>
    </row>
    <row r="15" spans="1:5">
      <c r="A15" s="7" t="s">
        <v>57</v>
      </c>
      <c r="B15" s="10">
        <v>66</v>
      </c>
      <c r="C15" s="54">
        <v>144376</v>
      </c>
      <c r="D15" s="54">
        <v>262534</v>
      </c>
      <c r="E15" s="54">
        <v>177403</v>
      </c>
    </row>
    <row r="16" spans="1:5">
      <c r="A16" s="7" t="s">
        <v>58</v>
      </c>
      <c r="B16" s="7">
        <v>67</v>
      </c>
      <c r="C16" s="53">
        <v>260305</v>
      </c>
      <c r="D16" s="53">
        <v>273844</v>
      </c>
      <c r="E16" s="53">
        <v>341294</v>
      </c>
    </row>
    <row r="17" spans="1:5">
      <c r="A17" s="7" t="s">
        <v>59</v>
      </c>
      <c r="B17" s="12">
        <v>68</v>
      </c>
      <c r="C17" s="55">
        <v>406884</v>
      </c>
      <c r="D17" s="55">
        <v>447279</v>
      </c>
      <c r="E17" s="55">
        <v>538888</v>
      </c>
    </row>
    <row r="18" spans="1:5">
      <c r="A18" s="7" t="s">
        <v>60</v>
      </c>
      <c r="B18" s="12">
        <v>69</v>
      </c>
      <c r="C18" s="55">
        <v>236377</v>
      </c>
      <c r="D18" s="55">
        <v>118581</v>
      </c>
      <c r="E18" s="55">
        <v>310857</v>
      </c>
    </row>
    <row r="19" spans="1:5">
      <c r="A19" s="7" t="s">
        <v>61</v>
      </c>
      <c r="B19" s="12">
        <v>70</v>
      </c>
      <c r="C19" s="55">
        <v>59506</v>
      </c>
      <c r="D19" s="55">
        <v>59100</v>
      </c>
      <c r="E19" s="55">
        <v>64974</v>
      </c>
    </row>
    <row r="20" spans="1:5">
      <c r="A20" s="4"/>
      <c r="B20" s="4"/>
      <c r="C20" s="4"/>
      <c r="D20" s="4"/>
      <c r="E20" s="4"/>
    </row>
    <row r="21" spans="1:5">
      <c r="A21" s="7" t="s">
        <v>62</v>
      </c>
      <c r="B21" s="10">
        <v>79</v>
      </c>
      <c r="C21" s="10">
        <f>SUM(C12:C19)</f>
        <v>2049912</v>
      </c>
      <c r="D21" s="10">
        <f>SUM(D12:D19)</f>
        <v>2381678</v>
      </c>
      <c r="E21" s="10">
        <f>SUM(E12:E19)</f>
        <v>2904169</v>
      </c>
    </row>
    <row r="22" spans="1:5">
      <c r="A22" s="4" t="s">
        <v>63</v>
      </c>
      <c r="B22" s="30"/>
      <c r="C22" s="7"/>
      <c r="D22" s="7"/>
      <c r="E22" s="12"/>
    </row>
    <row r="23" spans="1:5">
      <c r="A23" s="580" t="s">
        <v>402</v>
      </c>
      <c r="B23" s="30">
        <v>82</v>
      </c>
      <c r="C23" s="55"/>
      <c r="D23" s="55"/>
      <c r="E23" s="55"/>
    </row>
    <row r="24" spans="1:5">
      <c r="A24" s="7" t="s">
        <v>182</v>
      </c>
      <c r="B24" s="30">
        <v>83</v>
      </c>
      <c r="C24" s="55"/>
      <c r="D24" s="55"/>
      <c r="E24" s="55"/>
    </row>
    <row r="25" spans="1:5">
      <c r="A25" s="9" t="s">
        <v>65</v>
      </c>
      <c r="B25" s="14">
        <v>89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>
      <c r="A26" s="7" t="s">
        <v>66</v>
      </c>
      <c r="B26" s="4"/>
      <c r="C26" s="4"/>
      <c r="D26" s="4"/>
      <c r="E26" s="4"/>
    </row>
    <row r="27" spans="1:5">
      <c r="A27" s="10" t="s">
        <v>67</v>
      </c>
      <c r="B27" s="10">
        <v>90</v>
      </c>
      <c r="C27" s="10">
        <f>+C21+C25</f>
        <v>2049912</v>
      </c>
      <c r="D27" s="10">
        <f>+D21+D25</f>
        <v>2381678</v>
      </c>
      <c r="E27" s="10">
        <f>+E21+E25</f>
        <v>2904169</v>
      </c>
    </row>
    <row r="28" spans="1:5">
      <c r="A28" s="7"/>
      <c r="B28" s="7"/>
      <c r="C28" s="7"/>
      <c r="D28" s="7"/>
      <c r="E28" s="7"/>
    </row>
    <row r="29" spans="1:5">
      <c r="A29" s="10" t="s">
        <v>68</v>
      </c>
      <c r="B29" s="10">
        <v>93</v>
      </c>
      <c r="C29" s="10">
        <f>+C8-C27</f>
        <v>0</v>
      </c>
      <c r="D29" s="10">
        <f>+D8-D27</f>
        <v>0</v>
      </c>
      <c r="E29" s="483" t="s">
        <v>111</v>
      </c>
    </row>
    <row r="54" spans="1:5">
      <c r="A54" s="589" t="s">
        <v>343</v>
      </c>
      <c r="B54" s="589"/>
      <c r="C54" s="589"/>
      <c r="D54" s="589"/>
      <c r="E54" s="589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3" zoomScale="90" zoomScaleNormal="100" workbookViewId="0">
      <selection activeCell="E20" sqref="E20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175"/>
      <c r="B1" s="175"/>
      <c r="C1" s="175"/>
      <c r="D1" s="175"/>
      <c r="E1" s="176" t="s">
        <v>1</v>
      </c>
    </row>
    <row r="2" spans="1:5">
      <c r="A2" s="175"/>
      <c r="B2" s="175"/>
      <c r="C2" s="175"/>
      <c r="D2" s="175"/>
      <c r="E2" s="176" t="s">
        <v>149</v>
      </c>
    </row>
    <row r="3" spans="1:5">
      <c r="A3" s="486" t="s">
        <v>2</v>
      </c>
      <c r="B3" s="175"/>
      <c r="C3" s="60"/>
      <c r="D3" s="61"/>
      <c r="E3" s="3" t="str">
        <f>+'Gen-1'!$E$2</f>
        <v>2013-2014</v>
      </c>
    </row>
    <row r="4" spans="1:5">
      <c r="A4" s="189"/>
      <c r="B4" s="177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>
      <c r="A5" s="183" t="s">
        <v>13</v>
      </c>
      <c r="B5" s="178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7" t="s">
        <v>150</v>
      </c>
      <c r="B6" s="179" t="s">
        <v>18</v>
      </c>
      <c r="C6" s="517" t="str">
        <f>+'Gen-1'!$C$5</f>
        <v>Actual</v>
      </c>
      <c r="D6" s="11" t="str">
        <f>+'Gen-1'!$D$5</f>
        <v>Actual</v>
      </c>
      <c r="E6" s="11" t="str">
        <f>+'Gen-1'!$E$5</f>
        <v>Budget</v>
      </c>
    </row>
    <row r="7" spans="1:5">
      <c r="A7" s="180" t="s">
        <v>75</v>
      </c>
      <c r="B7" s="179">
        <v>3</v>
      </c>
      <c r="C7" s="181">
        <v>0</v>
      </c>
      <c r="D7" s="196">
        <f>+'ABE-2'!C26</f>
        <v>0</v>
      </c>
      <c r="E7" s="196">
        <f>+'ABE-2'!D26</f>
        <v>0</v>
      </c>
    </row>
    <row r="8" spans="1:5">
      <c r="A8" s="183" t="s">
        <v>20</v>
      </c>
      <c r="B8" s="178"/>
      <c r="C8" s="184"/>
      <c r="D8" s="184"/>
      <c r="E8" s="184"/>
    </row>
    <row r="9" spans="1:5">
      <c r="A9" s="183" t="s">
        <v>21</v>
      </c>
      <c r="B9" s="178"/>
      <c r="C9" s="184"/>
      <c r="D9" s="184"/>
      <c r="E9" s="184"/>
    </row>
    <row r="10" spans="1:5">
      <c r="A10" s="183" t="s">
        <v>372</v>
      </c>
      <c r="B10" s="179">
        <v>4</v>
      </c>
      <c r="C10" s="181"/>
      <c r="D10" s="181"/>
      <c r="E10" s="181"/>
    </row>
    <row r="11" spans="1:5">
      <c r="A11" s="183" t="s">
        <v>373</v>
      </c>
      <c r="B11" s="185">
        <v>5</v>
      </c>
      <c r="C11" s="186"/>
      <c r="D11" s="186"/>
      <c r="E11" s="186"/>
    </row>
    <row r="12" spans="1:5">
      <c r="A12" s="187" t="s">
        <v>22</v>
      </c>
      <c r="B12" s="185">
        <v>9</v>
      </c>
      <c r="C12" s="188">
        <f>SUM(C10:C11)</f>
        <v>0</v>
      </c>
      <c r="D12" s="188">
        <f>SUM(D10:D11)</f>
        <v>0</v>
      </c>
      <c r="E12" s="188">
        <f>SUM(E10:E11)</f>
        <v>0</v>
      </c>
    </row>
    <row r="13" spans="1:5">
      <c r="A13" s="189" t="s">
        <v>23</v>
      </c>
      <c r="B13" s="177"/>
      <c r="C13" s="190"/>
      <c r="D13" s="190"/>
      <c r="E13" s="190"/>
    </row>
    <row r="14" spans="1:5">
      <c r="A14" s="183" t="s">
        <v>24</v>
      </c>
      <c r="B14" s="179">
        <v>10</v>
      </c>
      <c r="C14" s="181">
        <v>70141</v>
      </c>
      <c r="D14" s="181">
        <v>55130</v>
      </c>
      <c r="E14" s="181">
        <v>75000</v>
      </c>
    </row>
    <row r="15" spans="1:5">
      <c r="A15" s="183" t="s">
        <v>25</v>
      </c>
      <c r="B15" s="185">
        <v>11</v>
      </c>
      <c r="C15" s="186"/>
      <c r="D15" s="186"/>
      <c r="E15" s="186"/>
    </row>
    <row r="16" spans="1:5">
      <c r="A16" s="187" t="s">
        <v>26</v>
      </c>
      <c r="B16" s="185">
        <v>19</v>
      </c>
      <c r="C16" s="188">
        <f>SUM(C14:C15)</f>
        <v>70141</v>
      </c>
      <c r="D16" s="188">
        <f>SUM(D14:D15)</f>
        <v>55130</v>
      </c>
      <c r="E16" s="188">
        <f>SUM(E14:E15)</f>
        <v>75000</v>
      </c>
    </row>
    <row r="17" spans="1:5">
      <c r="A17" s="189" t="s">
        <v>27</v>
      </c>
      <c r="B17" s="177"/>
      <c r="C17" s="191"/>
      <c r="D17" s="190"/>
      <c r="E17" s="190"/>
    </row>
    <row r="18" spans="1:5">
      <c r="A18" s="183" t="s">
        <v>28</v>
      </c>
      <c r="B18" s="185">
        <v>21</v>
      </c>
      <c r="C18" s="186"/>
      <c r="D18" s="186"/>
      <c r="E18" s="188">
        <f>+'F263'!N19</f>
        <v>0</v>
      </c>
    </row>
    <row r="19" spans="1:5">
      <c r="A19" s="183" t="s">
        <v>29</v>
      </c>
      <c r="B19" s="185">
        <v>22</v>
      </c>
      <c r="C19" s="186">
        <v>62684</v>
      </c>
      <c r="D19" s="186">
        <v>58217</v>
      </c>
      <c r="E19" s="186">
        <v>70000</v>
      </c>
    </row>
    <row r="20" spans="1:5">
      <c r="A20" s="183" t="s">
        <v>30</v>
      </c>
      <c r="B20" s="185">
        <v>23</v>
      </c>
      <c r="C20" s="192"/>
      <c r="D20" s="192"/>
      <c r="E20" s="192"/>
    </row>
    <row r="21" spans="1:5">
      <c r="A21" s="183" t="s">
        <v>31</v>
      </c>
      <c r="B21" s="185">
        <v>24</v>
      </c>
      <c r="C21" s="186"/>
      <c r="D21" s="186"/>
      <c r="E21" s="186"/>
    </row>
    <row r="22" spans="1:5">
      <c r="A22" s="187" t="s">
        <v>32</v>
      </c>
      <c r="B22" s="185">
        <v>29</v>
      </c>
      <c r="C22" s="188">
        <f>SUM(C18:C21)</f>
        <v>62684</v>
      </c>
      <c r="D22" s="188">
        <f>SUM(D18:D21)</f>
        <v>58217</v>
      </c>
      <c r="E22" s="188">
        <f>SUM(E18:E21)</f>
        <v>70000</v>
      </c>
    </row>
    <row r="23" spans="1:5">
      <c r="A23" s="189" t="s">
        <v>33</v>
      </c>
      <c r="B23" s="177"/>
      <c r="C23" s="191"/>
      <c r="D23" s="190"/>
      <c r="E23" s="190"/>
    </row>
    <row r="24" spans="1:5">
      <c r="A24" s="183" t="s">
        <v>34</v>
      </c>
      <c r="B24" s="179">
        <v>30</v>
      </c>
      <c r="C24" s="193"/>
      <c r="D24" s="181"/>
      <c r="E24" s="182">
        <f>+'F112-1'!G25</f>
        <v>0</v>
      </c>
    </row>
    <row r="25" spans="1:5">
      <c r="A25" s="183" t="s">
        <v>35</v>
      </c>
      <c r="B25" s="185">
        <v>31</v>
      </c>
      <c r="C25" s="186"/>
      <c r="D25" s="188">
        <f>+'F112-1'!G20</f>
        <v>0</v>
      </c>
      <c r="E25" s="483" t="s">
        <v>112</v>
      </c>
    </row>
    <row r="26" spans="1:5">
      <c r="A26" s="183" t="s">
        <v>36</v>
      </c>
      <c r="B26" s="185">
        <v>32</v>
      </c>
      <c r="C26" s="186"/>
      <c r="D26" s="186"/>
      <c r="E26" s="188">
        <f>+'F263'!H19</f>
        <v>0</v>
      </c>
    </row>
    <row r="27" spans="1:5">
      <c r="A27" s="183" t="s">
        <v>37</v>
      </c>
      <c r="B27" s="185">
        <v>33</v>
      </c>
      <c r="C27" s="194"/>
      <c r="D27" s="186"/>
      <c r="E27" s="188">
        <f>+'F263'!J19</f>
        <v>0</v>
      </c>
    </row>
    <row r="28" spans="1:5">
      <c r="A28" s="183" t="s">
        <v>38</v>
      </c>
      <c r="B28" s="185">
        <v>34</v>
      </c>
      <c r="C28" s="186"/>
      <c r="D28" s="186"/>
      <c r="E28" s="188">
        <f>+'F112-1'!G32</f>
        <v>0</v>
      </c>
    </row>
    <row r="29" spans="1:5">
      <c r="A29" s="183" t="s">
        <v>39</v>
      </c>
      <c r="B29" s="185">
        <v>35</v>
      </c>
      <c r="C29" s="186"/>
      <c r="D29" s="186"/>
      <c r="E29" s="188">
        <f>+'F263'!L19</f>
        <v>0</v>
      </c>
    </row>
    <row r="30" spans="1:5">
      <c r="A30" s="183" t="s">
        <v>40</v>
      </c>
      <c r="B30" s="185">
        <v>36</v>
      </c>
      <c r="C30" s="186"/>
      <c r="D30" s="186"/>
      <c r="E30" s="186"/>
    </row>
    <row r="31" spans="1:5">
      <c r="A31" s="187" t="s">
        <v>41</v>
      </c>
      <c r="B31" s="185">
        <v>39</v>
      </c>
      <c r="C31" s="188">
        <f>SUM(C24:C30)</f>
        <v>0</v>
      </c>
      <c r="D31" s="188">
        <f>SUM(D24:D30)</f>
        <v>0</v>
      </c>
      <c r="E31" s="188">
        <f>SUM(E24:E30)</f>
        <v>0</v>
      </c>
    </row>
    <row r="32" spans="1:5">
      <c r="A32" s="189" t="s">
        <v>42</v>
      </c>
      <c r="B32" s="177"/>
      <c r="C32" s="191"/>
      <c r="D32" s="190"/>
      <c r="E32" s="190"/>
    </row>
    <row r="33" spans="1:5">
      <c r="A33" s="183" t="s">
        <v>43</v>
      </c>
      <c r="B33" s="179">
        <v>40</v>
      </c>
      <c r="C33" s="195"/>
      <c r="D33" s="196"/>
      <c r="E33" s="182"/>
    </row>
    <row r="34" spans="1:5">
      <c r="A34" s="183" t="s">
        <v>44</v>
      </c>
      <c r="B34" s="185">
        <v>41</v>
      </c>
      <c r="C34" s="197"/>
      <c r="D34" s="197"/>
      <c r="E34" s="186"/>
    </row>
    <row r="35" spans="1:5">
      <c r="A35" s="183" t="s">
        <v>45</v>
      </c>
      <c r="B35" s="185">
        <v>42</v>
      </c>
      <c r="C35" s="197"/>
      <c r="D35" s="197"/>
      <c r="E35" s="186"/>
    </row>
    <row r="36" spans="1:5">
      <c r="A36" s="183" t="s">
        <v>46</v>
      </c>
      <c r="B36" s="185">
        <v>43</v>
      </c>
      <c r="C36" s="197"/>
      <c r="D36" s="197"/>
      <c r="E36" s="483" t="s">
        <v>112</v>
      </c>
    </row>
    <row r="37" spans="1:5">
      <c r="A37" s="187" t="s">
        <v>47</v>
      </c>
      <c r="B37" s="185">
        <v>49</v>
      </c>
      <c r="C37" s="188">
        <f>SUM(C33:C36)</f>
        <v>0</v>
      </c>
      <c r="D37" s="188">
        <f>SUM(D33:D36)</f>
        <v>0</v>
      </c>
      <c r="E37" s="188">
        <f>SUM(E33:E36)</f>
        <v>0</v>
      </c>
    </row>
    <row r="38" spans="1:5">
      <c r="A38" s="198" t="s">
        <v>48</v>
      </c>
      <c r="B38" s="177"/>
      <c r="C38" s="190"/>
      <c r="D38" s="190"/>
      <c r="E38" s="190"/>
    </row>
    <row r="39" spans="1:5">
      <c r="A39" s="199" t="s">
        <v>374</v>
      </c>
      <c r="B39" s="179">
        <v>60</v>
      </c>
      <c r="C39" s="182">
        <f>+C12+C16+C22+C31+C37</f>
        <v>132825</v>
      </c>
      <c r="D39" s="182">
        <f>+D12+D16+D22+D31+D37</f>
        <v>113347</v>
      </c>
      <c r="E39" s="182">
        <f>+E12+E16+E22+E31+E37</f>
        <v>145000</v>
      </c>
    </row>
    <row r="40" spans="1:5">
      <c r="A40" s="187" t="s">
        <v>49</v>
      </c>
      <c r="B40" s="179">
        <v>62</v>
      </c>
      <c r="C40" s="182">
        <f>+C7+C39</f>
        <v>132825</v>
      </c>
      <c r="D40" s="196">
        <f>+D7+D39</f>
        <v>113347</v>
      </c>
      <c r="E40" s="182">
        <f>+E7+E39</f>
        <v>145000</v>
      </c>
    </row>
    <row r="41" spans="1:5">
      <c r="A41" s="175" t="s">
        <v>50</v>
      </c>
      <c r="B41" s="175"/>
      <c r="C41" s="175"/>
      <c r="D41" s="175"/>
      <c r="E41" s="175"/>
    </row>
    <row r="42" spans="1:5">
      <c r="A42" s="175"/>
      <c r="B42" s="175"/>
      <c r="C42" s="175"/>
      <c r="D42" s="175"/>
      <c r="E42" s="175"/>
    </row>
    <row r="43" spans="1:5">
      <c r="B43" s="200"/>
      <c r="C43" s="200"/>
      <c r="D43" s="200"/>
      <c r="E43" s="200"/>
    </row>
    <row r="49" spans="1:5">
      <c r="A49" s="590" t="s">
        <v>343</v>
      </c>
      <c r="B49" s="590"/>
      <c r="C49" s="590"/>
      <c r="D49" s="590"/>
      <c r="E49" s="590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13" zoomScale="90" zoomScaleNormal="90" workbookViewId="0">
      <selection activeCell="E31" sqref="E31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202"/>
      <c r="B1" s="202"/>
      <c r="C1" s="202"/>
      <c r="D1" s="202"/>
      <c r="E1" s="203" t="s">
        <v>1</v>
      </c>
    </row>
    <row r="2" spans="1:5">
      <c r="A2" s="202"/>
      <c r="B2" s="202"/>
      <c r="C2" s="202"/>
      <c r="D2" s="202"/>
      <c r="E2" s="203" t="s">
        <v>149</v>
      </c>
    </row>
    <row r="3" spans="1:5">
      <c r="A3" s="489" t="s">
        <v>2</v>
      </c>
      <c r="B3" s="202"/>
      <c r="C3" s="202"/>
      <c r="D3" s="202"/>
      <c r="E3" s="3" t="str">
        <f>+'Gen-1'!$E$2</f>
        <v>2013-2014</v>
      </c>
    </row>
    <row r="4" spans="1:5">
      <c r="A4" s="211"/>
      <c r="B4" s="204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>
      <c r="A5" s="211" t="s">
        <v>13</v>
      </c>
      <c r="B5" s="205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8" t="s">
        <v>150</v>
      </c>
      <c r="B6" s="206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5">
      <c r="A7" s="207" t="s">
        <v>51</v>
      </c>
      <c r="B7" s="208">
        <v>62</v>
      </c>
      <c r="C7" s="209">
        <f>+'ABE-1'!C40</f>
        <v>132825</v>
      </c>
      <c r="D7" s="209">
        <f>+'ABE-1'!D40</f>
        <v>113347</v>
      </c>
      <c r="E7" s="210">
        <f>+'ABE-1'!E40</f>
        <v>145000</v>
      </c>
    </row>
    <row r="8" spans="1:5">
      <c r="A8" s="211" t="s">
        <v>52</v>
      </c>
      <c r="B8" s="205"/>
      <c r="C8" s="212"/>
      <c r="D8" s="212"/>
      <c r="E8" s="213"/>
    </row>
    <row r="9" spans="1:5">
      <c r="A9" s="211" t="s">
        <v>53</v>
      </c>
      <c r="B9" s="205"/>
      <c r="C9" s="212"/>
      <c r="D9" s="212"/>
      <c r="E9" s="213"/>
    </row>
    <row r="10" spans="1:5">
      <c r="A10" s="211" t="s">
        <v>54</v>
      </c>
      <c r="B10" s="206">
        <v>63</v>
      </c>
      <c r="C10" s="214">
        <v>132825</v>
      </c>
      <c r="D10" s="214">
        <v>113347</v>
      </c>
      <c r="E10" s="215">
        <v>145000</v>
      </c>
    </row>
    <row r="11" spans="1:5">
      <c r="A11" s="211" t="s">
        <v>55</v>
      </c>
      <c r="B11" s="208">
        <v>64</v>
      </c>
      <c r="C11" s="216"/>
      <c r="D11" s="216"/>
      <c r="E11" s="217"/>
    </row>
    <row r="12" spans="1:5">
      <c r="A12" s="211" t="s">
        <v>56</v>
      </c>
      <c r="B12" s="208">
        <v>65</v>
      </c>
      <c r="C12" s="216"/>
      <c r="D12" s="216"/>
      <c r="E12" s="217"/>
    </row>
    <row r="13" spans="1:5">
      <c r="A13" s="211" t="s">
        <v>57</v>
      </c>
      <c r="B13" s="208">
        <v>66</v>
      </c>
      <c r="C13" s="216"/>
      <c r="D13" s="216"/>
      <c r="E13" s="217"/>
    </row>
    <row r="14" spans="1:5">
      <c r="A14" s="211" t="s">
        <v>58</v>
      </c>
      <c r="B14" s="208">
        <v>67</v>
      </c>
      <c r="C14" s="216"/>
      <c r="D14" s="216"/>
      <c r="E14" s="217"/>
    </row>
    <row r="15" spans="1:5">
      <c r="A15" s="211" t="s">
        <v>59</v>
      </c>
      <c r="B15" s="204">
        <v>68</v>
      </c>
      <c r="C15" s="218"/>
      <c r="D15" s="218"/>
      <c r="E15" s="219"/>
    </row>
    <row r="16" spans="1:5">
      <c r="A16" s="211" t="s">
        <v>60</v>
      </c>
      <c r="B16" s="204">
        <v>69</v>
      </c>
      <c r="C16" s="218"/>
      <c r="D16" s="218"/>
      <c r="E16" s="219"/>
    </row>
    <row r="17" spans="1:5">
      <c r="A17" s="211" t="s">
        <v>61</v>
      </c>
      <c r="B17" s="208">
        <v>70</v>
      </c>
      <c r="C17" s="216"/>
      <c r="D17" s="216"/>
      <c r="E17" s="217"/>
    </row>
    <row r="18" spans="1:5">
      <c r="A18" s="220" t="s">
        <v>62</v>
      </c>
      <c r="B18" s="206">
        <v>79</v>
      </c>
      <c r="C18" s="221">
        <f>SUM(C10:C17)</f>
        <v>132825</v>
      </c>
      <c r="D18" s="221">
        <f>SUM(D10:D17)</f>
        <v>113347</v>
      </c>
      <c r="E18" s="222">
        <f>SUM(E10:E17)</f>
        <v>145000</v>
      </c>
    </row>
    <row r="19" spans="1:5">
      <c r="A19" s="62" t="s">
        <v>63</v>
      </c>
      <c r="B19" s="63"/>
      <c r="C19" s="75"/>
      <c r="D19" s="75"/>
      <c r="E19" s="65"/>
    </row>
    <row r="20" spans="1:5">
      <c r="A20" s="64" t="s">
        <v>64</v>
      </c>
      <c r="B20" s="63">
        <v>82</v>
      </c>
      <c r="C20" s="76"/>
      <c r="D20" s="76"/>
      <c r="E20" s="55"/>
    </row>
    <row r="21" spans="1:5">
      <c r="A21" s="64" t="s">
        <v>182</v>
      </c>
      <c r="B21" s="63">
        <v>83</v>
      </c>
      <c r="C21" s="76"/>
      <c r="D21" s="76"/>
      <c r="E21" s="55"/>
    </row>
    <row r="22" spans="1:5">
      <c r="A22" s="67" t="s">
        <v>65</v>
      </c>
      <c r="B22" s="68">
        <v>89</v>
      </c>
      <c r="C22" s="77">
        <f>SUM(C20:C21)</f>
        <v>0</v>
      </c>
      <c r="D22" s="77">
        <f>SUM(D20:D21)</f>
        <v>0</v>
      </c>
      <c r="E22" s="66">
        <f>SUM(E20:E21)</f>
        <v>0</v>
      </c>
    </row>
    <row r="23" spans="1:5">
      <c r="A23" s="207" t="s">
        <v>66</v>
      </c>
      <c r="B23" s="205"/>
      <c r="C23" s="223"/>
      <c r="D23" s="212"/>
      <c r="E23" s="213"/>
    </row>
    <row r="24" spans="1:5">
      <c r="A24" s="220" t="s">
        <v>67</v>
      </c>
      <c r="B24" s="206">
        <v>90</v>
      </c>
      <c r="C24" s="221">
        <f>+C18+C22</f>
        <v>132825</v>
      </c>
      <c r="D24" s="221">
        <f>+D18+D22</f>
        <v>113347</v>
      </c>
      <c r="E24" s="222">
        <f>+E18+E22</f>
        <v>145000</v>
      </c>
    </row>
    <row r="25" spans="1:5">
      <c r="A25" s="224"/>
      <c r="B25" s="205"/>
      <c r="C25" s="223"/>
      <c r="D25" s="212"/>
      <c r="E25" s="213"/>
    </row>
    <row r="26" spans="1:5">
      <c r="A26" s="225" t="s">
        <v>68</v>
      </c>
      <c r="B26" s="206">
        <v>93</v>
      </c>
      <c r="C26" s="226">
        <f>+C7-C24</f>
        <v>0</v>
      </c>
      <c r="D26" s="226">
        <f>+D7-D24</f>
        <v>0</v>
      </c>
      <c r="E26" s="483" t="s">
        <v>112</v>
      </c>
    </row>
    <row r="27" spans="1:5">
      <c r="A27" s="227"/>
      <c r="B27" s="204"/>
      <c r="C27" s="228"/>
      <c r="D27" s="228"/>
      <c r="E27" s="229"/>
    </row>
    <row r="28" spans="1:5">
      <c r="A28" s="211" t="s">
        <v>151</v>
      </c>
      <c r="B28" s="205"/>
      <c r="C28" s="202"/>
      <c r="D28" s="202"/>
      <c r="E28" s="213"/>
    </row>
    <row r="29" spans="1:5">
      <c r="A29" s="225" t="s">
        <v>152</v>
      </c>
      <c r="B29" s="206">
        <v>94</v>
      </c>
      <c r="C29" s="202"/>
      <c r="D29" s="202"/>
      <c r="E29" s="222">
        <f>+'ABE-1'!E7</f>
        <v>0</v>
      </c>
    </row>
    <row r="30" spans="1:5">
      <c r="A30" s="230" t="s">
        <v>375</v>
      </c>
      <c r="B30" s="208">
        <v>95</v>
      </c>
      <c r="C30" s="202"/>
      <c r="D30" s="202"/>
      <c r="E30" s="210">
        <f>+'ABE-1'!E24</f>
        <v>0</v>
      </c>
    </row>
    <row r="31" spans="1:5">
      <c r="A31" s="230" t="s">
        <v>377</v>
      </c>
      <c r="B31" s="208">
        <v>96</v>
      </c>
      <c r="C31" s="202"/>
      <c r="D31" s="202"/>
      <c r="E31" s="210">
        <f>+'ABE-1'!E39-'ABE-1'!E24</f>
        <v>145000</v>
      </c>
    </row>
    <row r="32" spans="1:5">
      <c r="A32" s="230" t="s">
        <v>154</v>
      </c>
      <c r="B32" s="208">
        <v>97</v>
      </c>
      <c r="C32" s="202"/>
      <c r="D32" s="202"/>
      <c r="E32" s="217">
        <f>+E31*0.5</f>
        <v>72500</v>
      </c>
    </row>
    <row r="33" spans="1:5">
      <c r="A33" s="227"/>
      <c r="B33" s="204"/>
      <c r="C33" s="202"/>
      <c r="D33" s="202"/>
      <c r="E33" s="229"/>
    </row>
    <row r="34" spans="1:5">
      <c r="A34" s="220" t="s">
        <v>70</v>
      </c>
      <c r="B34" s="206">
        <v>98</v>
      </c>
      <c r="C34" s="202"/>
      <c r="D34" s="202"/>
      <c r="E34" s="222">
        <f>SUM(E29:E32)</f>
        <v>217500</v>
      </c>
    </row>
    <row r="35" spans="1:5">
      <c r="A35" s="207"/>
      <c r="B35" s="204"/>
      <c r="C35" s="202"/>
      <c r="D35" s="202"/>
      <c r="E35" s="229"/>
    </row>
    <row r="36" spans="1:5">
      <c r="A36" s="220" t="s">
        <v>71</v>
      </c>
      <c r="B36" s="206">
        <v>99</v>
      </c>
      <c r="C36" s="202"/>
      <c r="D36" s="202"/>
      <c r="E36" s="222">
        <f>+E24</f>
        <v>145000</v>
      </c>
    </row>
    <row r="37" spans="1:5">
      <c r="A37" s="230" t="s">
        <v>72</v>
      </c>
      <c r="B37" s="208">
        <v>100</v>
      </c>
      <c r="C37" s="202"/>
      <c r="D37" s="202"/>
      <c r="E37" s="217">
        <f>+E36*0.5</f>
        <v>72500</v>
      </c>
    </row>
    <row r="38" spans="1:5">
      <c r="A38" s="230" t="s">
        <v>73</v>
      </c>
      <c r="B38" s="208">
        <v>101</v>
      </c>
      <c r="C38" s="202"/>
      <c r="D38" s="202"/>
      <c r="E38" s="210">
        <f>+E36+E37</f>
        <v>217500</v>
      </c>
    </row>
    <row r="39" spans="1:5">
      <c r="A39" s="230" t="s">
        <v>155</v>
      </c>
      <c r="B39" s="208">
        <v>102</v>
      </c>
      <c r="C39" s="202"/>
      <c r="D39" s="202"/>
      <c r="E39" s="210">
        <f>+E38-E34</f>
        <v>0</v>
      </c>
    </row>
    <row r="40" spans="1:5">
      <c r="A40" s="230" t="s">
        <v>156</v>
      </c>
      <c r="B40" s="208">
        <v>103</v>
      </c>
      <c r="C40" s="231">
        <f>+'F112-2'!B38</f>
        <v>0.04</v>
      </c>
      <c r="D40" s="202"/>
      <c r="E40" s="65">
        <f>+E41-E39</f>
        <v>0</v>
      </c>
    </row>
    <row r="41" spans="1:5">
      <c r="A41" s="230" t="s">
        <v>157</v>
      </c>
      <c r="B41" s="208">
        <v>104</v>
      </c>
      <c r="C41" s="202"/>
      <c r="D41" s="202"/>
      <c r="E41" s="65">
        <f>+E39/(1-C40)</f>
        <v>0</v>
      </c>
    </row>
    <row r="42" spans="1:5">
      <c r="A42" s="202"/>
      <c r="B42" s="202"/>
      <c r="C42" s="202"/>
      <c r="D42" s="202"/>
      <c r="E42" s="202"/>
    </row>
    <row r="43" spans="1:5">
      <c r="A43" s="202" t="s">
        <v>76</v>
      </c>
      <c r="B43" s="202"/>
      <c r="C43" s="202"/>
      <c r="D43" s="202"/>
      <c r="E43" s="202"/>
    </row>
    <row r="44" spans="1:5">
      <c r="A44" s="202"/>
      <c r="B44" s="202"/>
      <c r="C44" s="202"/>
      <c r="D44" s="202"/>
      <c r="E44" s="202"/>
    </row>
    <row r="45" spans="1:5">
      <c r="A45" s="202"/>
      <c r="B45" s="202"/>
      <c r="C45" s="202"/>
      <c r="D45" s="202"/>
      <c r="E45" s="202"/>
    </row>
    <row r="46" spans="1:5">
      <c r="A46" s="202"/>
      <c r="B46" s="202"/>
      <c r="C46" s="202"/>
      <c r="D46" s="202"/>
      <c r="E46" s="202"/>
    </row>
    <row r="47" spans="1:5">
      <c r="A47" s="202"/>
      <c r="B47" s="202"/>
      <c r="C47" s="202"/>
      <c r="D47" s="202"/>
      <c r="E47" s="202"/>
    </row>
    <row r="48" spans="1:5">
      <c r="A48" s="202"/>
      <c r="B48" s="202"/>
      <c r="C48" s="202"/>
      <c r="D48" s="202"/>
      <c r="E48" s="202"/>
    </row>
    <row r="49" spans="1:5">
      <c r="A49" s="202"/>
      <c r="B49" s="202"/>
      <c r="C49" s="202"/>
      <c r="D49" s="202"/>
      <c r="E49" s="202"/>
    </row>
    <row r="50" spans="1:5">
      <c r="A50" s="202"/>
      <c r="B50" s="202"/>
      <c r="C50" s="202"/>
      <c r="D50" s="202"/>
      <c r="E50" s="202"/>
    </row>
    <row r="51" spans="1:5">
      <c r="A51" s="202"/>
      <c r="B51" s="202"/>
      <c r="C51" s="202"/>
      <c r="D51" s="202"/>
      <c r="E51" s="202"/>
    </row>
    <row r="52" spans="1:5">
      <c r="A52" s="202"/>
      <c r="B52" s="202"/>
      <c r="C52" s="202"/>
      <c r="D52" s="202"/>
      <c r="E52" s="202"/>
    </row>
    <row r="53" spans="1:5">
      <c r="A53" s="202"/>
      <c r="B53" s="202"/>
      <c r="C53" s="202"/>
      <c r="D53" s="202"/>
      <c r="E53" s="202"/>
    </row>
    <row r="54" spans="1:5">
      <c r="A54" s="232" t="s">
        <v>343</v>
      </c>
      <c r="B54" s="232"/>
      <c r="C54" s="232"/>
      <c r="D54" s="232"/>
      <c r="E54" s="232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zoomScale="90" zoomScaleNormal="100" workbookViewId="0">
      <selection activeCell="E11" sqref="E11"/>
    </sheetView>
  </sheetViews>
  <sheetFormatPr defaultColWidth="9" defaultRowHeight="15.6"/>
  <cols>
    <col min="1" max="1" width="52.59765625" style="81" customWidth="1"/>
    <col min="2" max="2" width="4.59765625" style="81" customWidth="1"/>
    <col min="3" max="5" width="13.59765625" style="81" customWidth="1"/>
    <col min="6" max="16384" width="9" style="81"/>
  </cols>
  <sheetData>
    <row r="1" spans="1:5">
      <c r="A1" s="233"/>
      <c r="B1" s="233"/>
      <c r="C1" s="233"/>
      <c r="D1" s="233"/>
      <c r="E1" s="234" t="s">
        <v>1</v>
      </c>
    </row>
    <row r="2" spans="1:5">
      <c r="A2" s="233"/>
      <c r="B2" s="233"/>
      <c r="C2" s="233"/>
      <c r="D2" s="233"/>
      <c r="E2" s="234" t="s">
        <v>158</v>
      </c>
    </row>
    <row r="3" spans="1:5">
      <c r="A3" s="233" t="s">
        <v>2</v>
      </c>
      <c r="B3" s="233"/>
      <c r="C3" s="233"/>
      <c r="D3" s="233"/>
      <c r="E3" s="3" t="str">
        <f>+'Gen-1'!$E$2</f>
        <v>2013-2014</v>
      </c>
    </row>
    <row r="4" spans="1:5">
      <c r="A4" s="490"/>
      <c r="B4" s="233"/>
      <c r="C4" s="233"/>
      <c r="D4" s="233"/>
      <c r="E4" s="233"/>
    </row>
    <row r="5" spans="1:5">
      <c r="A5" s="241"/>
      <c r="B5" s="235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>
      <c r="A6" s="243" t="s">
        <v>13</v>
      </c>
      <c r="B6" s="236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1" t="s">
        <v>159</v>
      </c>
      <c r="B7" s="237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8" t="s">
        <v>75</v>
      </c>
      <c r="B8" s="237">
        <v>3</v>
      </c>
      <c r="C8" s="239">
        <v>13244</v>
      </c>
      <c r="D8" s="240">
        <f>+'AdSupp-2'!C30</f>
        <v>10684</v>
      </c>
      <c r="E8" s="240">
        <f>+'AdSupp-2'!D30</f>
        <v>7475</v>
      </c>
    </row>
    <row r="9" spans="1:5">
      <c r="A9" s="241"/>
      <c r="B9" s="235"/>
      <c r="C9" s="242"/>
      <c r="D9" s="242"/>
      <c r="E9" s="242"/>
    </row>
    <row r="10" spans="1:5">
      <c r="A10" s="243" t="s">
        <v>20</v>
      </c>
      <c r="B10" s="236"/>
      <c r="C10" s="244"/>
      <c r="D10" s="244"/>
      <c r="E10" s="244"/>
    </row>
    <row r="11" spans="1:5">
      <c r="A11" s="243" t="s">
        <v>21</v>
      </c>
      <c r="B11" s="236"/>
      <c r="C11" s="244"/>
      <c r="D11" s="244"/>
      <c r="E11" s="244"/>
    </row>
    <row r="12" spans="1:5">
      <c r="A12" s="243" t="s">
        <v>372</v>
      </c>
      <c r="B12" s="237">
        <v>4</v>
      </c>
      <c r="C12" s="245"/>
      <c r="D12" s="245"/>
      <c r="E12" s="245"/>
    </row>
    <row r="13" spans="1:5">
      <c r="A13" s="243" t="s">
        <v>373</v>
      </c>
      <c r="B13" s="246">
        <v>5</v>
      </c>
      <c r="C13" s="239">
        <v>1536</v>
      </c>
      <c r="D13" s="239">
        <v>789</v>
      </c>
      <c r="E13" s="239">
        <v>3000</v>
      </c>
    </row>
    <row r="14" spans="1:5">
      <c r="A14" s="247" t="s">
        <v>22</v>
      </c>
      <c r="B14" s="246">
        <v>9</v>
      </c>
      <c r="C14" s="240">
        <f>SUM(C12:C13)</f>
        <v>1536</v>
      </c>
      <c r="D14" s="240">
        <f>SUM(D12:D13)</f>
        <v>789</v>
      </c>
      <c r="E14" s="240">
        <f>SUM(E12:E13)</f>
        <v>3000</v>
      </c>
    </row>
    <row r="15" spans="1:5">
      <c r="A15" s="241" t="s">
        <v>23</v>
      </c>
      <c r="B15" s="235"/>
      <c r="C15" s="242"/>
      <c r="D15" s="242"/>
      <c r="E15" s="242"/>
    </row>
    <row r="16" spans="1:5">
      <c r="A16" s="243" t="s">
        <v>24</v>
      </c>
      <c r="B16" s="237">
        <v>10</v>
      </c>
      <c r="C16" s="245"/>
      <c r="D16" s="245"/>
      <c r="E16" s="245"/>
    </row>
    <row r="17" spans="1:5">
      <c r="A17" s="243" t="s">
        <v>25</v>
      </c>
      <c r="B17" s="246">
        <v>11</v>
      </c>
      <c r="C17" s="239"/>
      <c r="D17" s="239"/>
      <c r="E17" s="239"/>
    </row>
    <row r="18" spans="1:5">
      <c r="A18" s="247" t="s">
        <v>26</v>
      </c>
      <c r="B18" s="246">
        <v>19</v>
      </c>
      <c r="C18" s="240">
        <f>SUM(C16:C17)</f>
        <v>0</v>
      </c>
      <c r="D18" s="240">
        <f>SUM(D16:D17)</f>
        <v>0</v>
      </c>
      <c r="E18" s="240">
        <f>SUM(E16:E17)</f>
        <v>0</v>
      </c>
    </row>
    <row r="19" spans="1:5">
      <c r="A19" s="241" t="s">
        <v>27</v>
      </c>
      <c r="B19" s="235"/>
      <c r="C19" s="248"/>
      <c r="D19" s="242"/>
      <c r="E19" s="242"/>
    </row>
    <row r="20" spans="1:5">
      <c r="A20" s="243" t="s">
        <v>29</v>
      </c>
      <c r="B20" s="237">
        <v>22</v>
      </c>
      <c r="C20" s="245"/>
      <c r="D20" s="245"/>
      <c r="E20" s="245"/>
    </row>
    <row r="21" spans="1:5">
      <c r="A21" s="243" t="s">
        <v>31</v>
      </c>
      <c r="B21" s="246">
        <v>24</v>
      </c>
      <c r="C21" s="239"/>
      <c r="D21" s="239"/>
      <c r="E21" s="239"/>
    </row>
    <row r="22" spans="1:5">
      <c r="A22" s="247" t="s">
        <v>32</v>
      </c>
      <c r="B22" s="246">
        <v>29</v>
      </c>
      <c r="C22" s="240">
        <f>SUM(C20:C21)</f>
        <v>0</v>
      </c>
      <c r="D22" s="240">
        <f>SUM(D20:D21)</f>
        <v>0</v>
      </c>
      <c r="E22" s="240">
        <f>SUM(E20:E21)</f>
        <v>0</v>
      </c>
    </row>
    <row r="23" spans="1:5">
      <c r="A23" s="241" t="s">
        <v>33</v>
      </c>
      <c r="B23" s="235"/>
      <c r="C23" s="248"/>
      <c r="D23" s="242"/>
      <c r="E23" s="242"/>
    </row>
    <row r="24" spans="1:5">
      <c r="A24" s="243" t="s">
        <v>40</v>
      </c>
      <c r="B24" s="237">
        <v>36</v>
      </c>
      <c r="C24" s="245"/>
      <c r="D24" s="245"/>
      <c r="E24" s="245"/>
    </row>
    <row r="25" spans="1:5">
      <c r="A25" s="247" t="s">
        <v>41</v>
      </c>
      <c r="B25" s="246">
        <v>39</v>
      </c>
      <c r="C25" s="240">
        <f>SUM(C24:C24)</f>
        <v>0</v>
      </c>
      <c r="D25" s="240">
        <f>SUM(D24:D24)</f>
        <v>0</v>
      </c>
      <c r="E25" s="240">
        <f>SUM(E24:E24)</f>
        <v>0</v>
      </c>
    </row>
    <row r="26" spans="1:5">
      <c r="A26" s="241" t="s">
        <v>42</v>
      </c>
      <c r="B26" s="235"/>
      <c r="C26" s="248"/>
      <c r="D26" s="242"/>
      <c r="E26" s="242"/>
    </row>
    <row r="27" spans="1:5">
      <c r="A27" s="243" t="s">
        <v>43</v>
      </c>
      <c r="B27" s="237">
        <v>40</v>
      </c>
      <c r="C27" s="249"/>
      <c r="D27" s="245"/>
      <c r="E27" s="245"/>
    </row>
    <row r="28" spans="1:5">
      <c r="A28" s="243" t="s">
        <v>44</v>
      </c>
      <c r="B28" s="246">
        <v>41</v>
      </c>
      <c r="C28" s="239"/>
      <c r="D28" s="239"/>
      <c r="E28" s="239"/>
    </row>
    <row r="29" spans="1:5">
      <c r="A29" s="243" t="s">
        <v>45</v>
      </c>
      <c r="B29" s="246">
        <v>42</v>
      </c>
      <c r="C29" s="239"/>
      <c r="D29" s="239"/>
      <c r="E29" s="239"/>
    </row>
    <row r="30" spans="1:5">
      <c r="A30" s="243" t="s">
        <v>46</v>
      </c>
      <c r="B30" s="246">
        <v>43</v>
      </c>
      <c r="C30" s="239"/>
      <c r="D30" s="239"/>
      <c r="E30" s="483" t="s">
        <v>112</v>
      </c>
    </row>
    <row r="31" spans="1:5">
      <c r="A31" s="247" t="s">
        <v>47</v>
      </c>
      <c r="B31" s="246">
        <v>49</v>
      </c>
      <c r="C31" s="240">
        <f>SUM(C27:C30)</f>
        <v>0</v>
      </c>
      <c r="D31" s="240">
        <f>SUM(D27:D30)</f>
        <v>0</v>
      </c>
      <c r="E31" s="240">
        <f>SUM(E27:E30)</f>
        <v>0</v>
      </c>
    </row>
    <row r="32" spans="1:5">
      <c r="A32" s="250" t="s">
        <v>48</v>
      </c>
      <c r="B32" s="235"/>
      <c r="C32" s="242"/>
      <c r="D32" s="242"/>
      <c r="E32" s="242"/>
    </row>
    <row r="33" spans="1:5">
      <c r="A33" s="251" t="s">
        <v>374</v>
      </c>
      <c r="B33" s="237">
        <v>60</v>
      </c>
      <c r="C33" s="252">
        <f>SUM(C14+C18+C22+C25+C31)</f>
        <v>1536</v>
      </c>
      <c r="D33" s="252">
        <f>SUM(D14+D18+D22+D25+D31)</f>
        <v>789</v>
      </c>
      <c r="E33" s="252">
        <f>SUM(E14+E18+E22+E25+E31)</f>
        <v>3000</v>
      </c>
    </row>
    <row r="34" spans="1:5">
      <c r="A34" s="241"/>
      <c r="B34" s="235"/>
      <c r="C34" s="242"/>
      <c r="D34" s="242"/>
      <c r="E34" s="242"/>
    </row>
    <row r="35" spans="1:5">
      <c r="A35" s="247" t="s">
        <v>49</v>
      </c>
      <c r="B35" s="237">
        <v>62</v>
      </c>
      <c r="C35" s="252">
        <f>SUM(C33+C8)</f>
        <v>14780</v>
      </c>
      <c r="D35" s="252">
        <f>SUM(D33+D8)</f>
        <v>11473</v>
      </c>
      <c r="E35" s="252">
        <f>SUM(E33+E8)</f>
        <v>10475</v>
      </c>
    </row>
    <row r="36" spans="1:5">
      <c r="A36" s="233"/>
      <c r="B36" s="233"/>
      <c r="C36" s="233"/>
      <c r="D36" s="233"/>
      <c r="E36" s="233"/>
    </row>
    <row r="37" spans="1:5">
      <c r="A37" s="233"/>
      <c r="B37" s="233"/>
      <c r="C37" s="233"/>
      <c r="D37" s="233"/>
      <c r="E37" s="233"/>
    </row>
    <row r="38" spans="1:5">
      <c r="A38" s="233"/>
      <c r="B38" s="233"/>
      <c r="C38" s="233"/>
      <c r="D38" s="233"/>
      <c r="E38" s="233"/>
    </row>
    <row r="39" spans="1:5">
      <c r="A39" s="233"/>
      <c r="B39" s="233"/>
      <c r="C39" s="233"/>
      <c r="D39" s="233"/>
      <c r="E39" s="233"/>
    </row>
    <row r="40" spans="1:5">
      <c r="A40" s="233"/>
      <c r="B40" s="233"/>
      <c r="C40" s="233"/>
      <c r="D40" s="233"/>
      <c r="E40" s="233"/>
    </row>
    <row r="41" spans="1:5">
      <c r="A41" s="233"/>
      <c r="B41" s="233"/>
      <c r="C41" s="233"/>
      <c r="D41" s="233"/>
      <c r="E41" s="233"/>
    </row>
    <row r="42" spans="1:5">
      <c r="A42" s="233"/>
      <c r="B42" s="233"/>
      <c r="C42" s="233"/>
      <c r="D42" s="233"/>
      <c r="E42" s="233"/>
    </row>
    <row r="43" spans="1:5">
      <c r="A43" s="233"/>
      <c r="B43" s="233"/>
      <c r="C43" s="233"/>
      <c r="D43" s="233"/>
      <c r="E43" s="233"/>
    </row>
    <row r="44" spans="1:5">
      <c r="A44" s="233"/>
      <c r="B44" s="233"/>
      <c r="C44" s="233"/>
      <c r="D44" s="233"/>
      <c r="E44" s="233"/>
    </row>
    <row r="45" spans="1:5">
      <c r="A45" s="233"/>
      <c r="B45" s="233"/>
      <c r="C45" s="233"/>
      <c r="D45" s="233"/>
      <c r="E45" s="233"/>
    </row>
    <row r="46" spans="1:5">
      <c r="A46" s="233"/>
      <c r="B46" s="233"/>
      <c r="C46" s="233"/>
      <c r="D46" s="233"/>
      <c r="E46" s="233"/>
    </row>
    <row r="47" spans="1:5">
      <c r="A47" s="233"/>
      <c r="B47" s="233"/>
      <c r="C47" s="233"/>
      <c r="D47" s="233"/>
      <c r="E47" s="233"/>
    </row>
    <row r="48" spans="1:5">
      <c r="A48" s="232" t="s">
        <v>343</v>
      </c>
      <c r="B48" s="232"/>
      <c r="C48" s="232"/>
      <c r="D48" s="232"/>
      <c r="E48" s="232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F13" sqref="F13"/>
    </sheetView>
  </sheetViews>
  <sheetFormatPr defaultColWidth="9" defaultRowHeight="15.6"/>
  <cols>
    <col min="1" max="1" width="52.59765625" style="81" customWidth="1"/>
    <col min="2" max="2" width="4.59765625" style="81" customWidth="1"/>
    <col min="3" max="5" width="13.59765625" style="81" customWidth="1"/>
    <col min="6" max="16384" width="9" style="81"/>
  </cols>
  <sheetData>
    <row r="1" spans="1:5">
      <c r="A1" s="257"/>
      <c r="B1" s="257"/>
      <c r="C1" s="257"/>
      <c r="D1" s="257"/>
      <c r="E1" s="258" t="s">
        <v>1</v>
      </c>
    </row>
    <row r="2" spans="1:5">
      <c r="A2" s="257"/>
      <c r="B2" s="257"/>
      <c r="C2" s="257"/>
      <c r="D2" s="257"/>
      <c r="E2" s="258" t="s">
        <v>158</v>
      </c>
    </row>
    <row r="3" spans="1:5">
      <c r="A3" s="257" t="s">
        <v>2</v>
      </c>
      <c r="B3" s="257"/>
      <c r="C3" s="257"/>
      <c r="D3" s="257"/>
      <c r="E3" s="3" t="str">
        <f>+'Gen-1'!$E$2</f>
        <v>2013-2014</v>
      </c>
    </row>
    <row r="4" spans="1:5">
      <c r="A4" s="493"/>
      <c r="B4" s="257"/>
      <c r="C4" s="257"/>
      <c r="D4" s="257"/>
      <c r="E4" s="257"/>
    </row>
    <row r="5" spans="1:5">
      <c r="A5" s="267"/>
      <c r="B5" s="259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>
      <c r="A6" s="267" t="s">
        <v>13</v>
      </c>
      <c r="B6" s="260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2" t="s">
        <v>159</v>
      </c>
      <c r="B7" s="261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62" t="s">
        <v>51</v>
      </c>
      <c r="B8" s="263">
        <v>62</v>
      </c>
      <c r="C8" s="264">
        <f>+'AdSupp-1'!C35</f>
        <v>14780</v>
      </c>
      <c r="D8" s="264">
        <f>+'AdSupp-1'!D35</f>
        <v>11473</v>
      </c>
      <c r="E8" s="264">
        <f>+'AdSupp-1'!E35</f>
        <v>10475</v>
      </c>
    </row>
    <row r="9" spans="1:5">
      <c r="A9" s="265"/>
      <c r="B9" s="259"/>
      <c r="C9" s="266"/>
      <c r="D9" s="266"/>
      <c r="E9" s="266"/>
    </row>
    <row r="10" spans="1:5">
      <c r="A10" s="267" t="s">
        <v>52</v>
      </c>
      <c r="B10" s="260"/>
      <c r="C10" s="268"/>
      <c r="D10" s="268"/>
      <c r="E10" s="268"/>
    </row>
    <row r="11" spans="1:5">
      <c r="A11" s="267" t="s">
        <v>53</v>
      </c>
      <c r="B11" s="260"/>
      <c r="C11" s="268"/>
      <c r="D11" s="268"/>
      <c r="E11" s="268"/>
    </row>
    <row r="12" spans="1:5">
      <c r="A12" s="267" t="s">
        <v>54</v>
      </c>
      <c r="B12" s="261">
        <v>63</v>
      </c>
      <c r="C12" s="269">
        <v>4096</v>
      </c>
      <c r="D12" s="269">
        <v>3998</v>
      </c>
      <c r="E12" s="269">
        <v>10475</v>
      </c>
    </row>
    <row r="13" spans="1:5">
      <c r="A13" s="267" t="s">
        <v>55</v>
      </c>
      <c r="B13" s="263">
        <v>64</v>
      </c>
      <c r="C13" s="270"/>
      <c r="D13" s="270"/>
      <c r="E13" s="270"/>
    </row>
    <row r="14" spans="1:5">
      <c r="A14" s="267" t="s">
        <v>56</v>
      </c>
      <c r="B14" s="263">
        <v>65</v>
      </c>
      <c r="C14" s="270"/>
      <c r="D14" s="270"/>
      <c r="E14" s="270"/>
    </row>
    <row r="15" spans="1:5">
      <c r="A15" s="267" t="s">
        <v>57</v>
      </c>
      <c r="B15" s="263">
        <v>66</v>
      </c>
      <c r="C15" s="270"/>
      <c r="D15" s="270"/>
      <c r="E15" s="270"/>
    </row>
    <row r="16" spans="1:5">
      <c r="A16" s="267" t="s">
        <v>58</v>
      </c>
      <c r="B16" s="263">
        <v>67</v>
      </c>
      <c r="C16" s="270"/>
      <c r="D16" s="270"/>
      <c r="E16" s="270"/>
    </row>
    <row r="17" spans="1:5">
      <c r="A17" s="267" t="s">
        <v>59</v>
      </c>
      <c r="B17" s="259">
        <v>68</v>
      </c>
      <c r="C17" s="271"/>
      <c r="D17" s="271"/>
      <c r="E17" s="271"/>
    </row>
    <row r="18" spans="1:5">
      <c r="A18" s="267" t="s">
        <v>60</v>
      </c>
      <c r="B18" s="259">
        <v>69</v>
      </c>
      <c r="C18" s="271"/>
      <c r="D18" s="271"/>
      <c r="E18" s="271"/>
    </row>
    <row r="19" spans="1:5">
      <c r="A19" s="267" t="s">
        <v>61</v>
      </c>
      <c r="B19" s="263">
        <v>70</v>
      </c>
      <c r="C19" s="270"/>
      <c r="D19" s="270"/>
      <c r="E19" s="270"/>
    </row>
    <row r="20" spans="1:5">
      <c r="A20" s="267"/>
      <c r="B20" s="272"/>
      <c r="C20" s="273"/>
      <c r="D20" s="273"/>
      <c r="E20" s="273"/>
    </row>
    <row r="21" spans="1:5">
      <c r="A21" s="274" t="s">
        <v>62</v>
      </c>
      <c r="B21" s="261">
        <v>79</v>
      </c>
      <c r="C21" s="275">
        <f>SUM(C12:C19)</f>
        <v>4096</v>
      </c>
      <c r="D21" s="275">
        <f>SUM(D12:D19)</f>
        <v>3998</v>
      </c>
      <c r="E21" s="275">
        <f>SUM(E12:E19)</f>
        <v>10475</v>
      </c>
    </row>
    <row r="22" spans="1:5">
      <c r="A22" s="265"/>
      <c r="B22" s="260"/>
      <c r="C22" s="268"/>
      <c r="D22" s="268"/>
      <c r="E22" s="268"/>
    </row>
    <row r="23" spans="1:5">
      <c r="A23" s="267" t="s">
        <v>63</v>
      </c>
      <c r="B23" s="260"/>
      <c r="C23" s="268"/>
      <c r="D23" s="268"/>
      <c r="E23" s="268"/>
    </row>
    <row r="24" spans="1:5">
      <c r="A24" s="267" t="s">
        <v>64</v>
      </c>
      <c r="B24" s="261">
        <v>81</v>
      </c>
      <c r="C24" s="269"/>
      <c r="D24" s="269"/>
      <c r="E24" s="269"/>
    </row>
    <row r="25" spans="1:5">
      <c r="A25" s="267"/>
      <c r="B25" s="260"/>
      <c r="C25" s="276"/>
      <c r="D25" s="268"/>
      <c r="E25" s="268"/>
    </row>
    <row r="26" spans="1:5">
      <c r="A26" s="274" t="s">
        <v>65</v>
      </c>
      <c r="B26" s="261">
        <v>89</v>
      </c>
      <c r="C26" s="275">
        <f>SUM(C24)</f>
        <v>0</v>
      </c>
      <c r="D26" s="275">
        <f>SUM(D24)</f>
        <v>0</v>
      </c>
      <c r="E26" s="275">
        <f>SUM(E24)</f>
        <v>0</v>
      </c>
    </row>
    <row r="27" spans="1:5">
      <c r="A27" s="262" t="s">
        <v>66</v>
      </c>
      <c r="B27" s="260"/>
      <c r="C27" s="276"/>
      <c r="D27" s="268"/>
      <c r="E27" s="268"/>
    </row>
    <row r="28" spans="1:5">
      <c r="A28" s="274" t="s">
        <v>67</v>
      </c>
      <c r="B28" s="261">
        <v>90</v>
      </c>
      <c r="C28" s="275">
        <f>SUM(C21+C26)</f>
        <v>4096</v>
      </c>
      <c r="D28" s="275">
        <f>SUM(D21+D26)</f>
        <v>3998</v>
      </c>
      <c r="E28" s="275">
        <f>SUM(E21+E26)</f>
        <v>10475</v>
      </c>
    </row>
    <row r="29" spans="1:5">
      <c r="A29" s="277"/>
      <c r="B29" s="260"/>
      <c r="C29" s="276"/>
      <c r="D29" s="268"/>
      <c r="E29" s="278"/>
    </row>
    <row r="30" spans="1:5">
      <c r="A30" s="279" t="s">
        <v>68</v>
      </c>
      <c r="B30" s="261">
        <v>93</v>
      </c>
      <c r="C30" s="280">
        <f>SUM(C8-C28)</f>
        <v>10684</v>
      </c>
      <c r="D30" s="280">
        <f>SUM(D8-D28)</f>
        <v>7475</v>
      </c>
      <c r="E30" s="483" t="s">
        <v>112</v>
      </c>
    </row>
    <row r="31" spans="1:5">
      <c r="A31" s="281"/>
      <c r="B31" s="282"/>
      <c r="C31" s="276"/>
      <c r="D31" s="276"/>
      <c r="E31" s="283"/>
    </row>
    <row r="32" spans="1:5">
      <c r="A32" s="281"/>
      <c r="B32" s="282"/>
      <c r="C32" s="276"/>
      <c r="D32" s="276"/>
      <c r="E32" s="283"/>
    </row>
    <row r="33" spans="1:5">
      <c r="A33" s="281"/>
      <c r="B33" s="282"/>
      <c r="C33" s="276"/>
      <c r="D33" s="276"/>
      <c r="E33" s="283"/>
    </row>
    <row r="34" spans="1:5">
      <c r="A34" s="281"/>
      <c r="B34" s="282"/>
      <c r="C34" s="276"/>
      <c r="D34" s="276"/>
      <c r="E34" s="283"/>
    </row>
    <row r="35" spans="1:5">
      <c r="A35" s="281"/>
      <c r="B35" s="282"/>
      <c r="C35" s="276"/>
      <c r="D35" s="276"/>
      <c r="E35" s="283"/>
    </row>
    <row r="36" spans="1:5">
      <c r="A36" s="281"/>
      <c r="B36" s="282"/>
      <c r="C36" s="276"/>
      <c r="D36" s="276"/>
      <c r="E36" s="283"/>
    </row>
    <row r="37" spans="1:5">
      <c r="A37" s="281"/>
      <c r="B37" s="282"/>
      <c r="C37" s="276"/>
      <c r="D37" s="276"/>
      <c r="E37" s="283"/>
    </row>
    <row r="38" spans="1:5">
      <c r="A38" s="281"/>
      <c r="B38" s="282"/>
      <c r="C38" s="276"/>
      <c r="D38" s="276"/>
      <c r="E38" s="283"/>
    </row>
    <row r="39" spans="1:5">
      <c r="A39" s="281"/>
      <c r="B39" s="282"/>
      <c r="C39" s="276"/>
      <c r="D39" s="276"/>
      <c r="E39" s="283"/>
    </row>
    <row r="40" spans="1:5">
      <c r="A40" s="281"/>
      <c r="B40" s="282"/>
      <c r="C40" s="276"/>
      <c r="D40" s="276"/>
      <c r="E40" s="283"/>
    </row>
    <row r="41" spans="1:5">
      <c r="A41" s="281"/>
      <c r="B41" s="282"/>
      <c r="C41" s="276"/>
      <c r="D41" s="276"/>
      <c r="E41" s="283"/>
    </row>
    <row r="42" spans="1:5">
      <c r="A42" s="281"/>
      <c r="B42" s="282"/>
      <c r="C42" s="276"/>
      <c r="D42" s="276"/>
      <c r="E42" s="283"/>
    </row>
    <row r="43" spans="1:5">
      <c r="A43" s="281"/>
      <c r="B43" s="282"/>
      <c r="C43" s="276"/>
      <c r="D43" s="276"/>
      <c r="E43" s="283"/>
    </row>
    <row r="44" spans="1:5">
      <c r="A44" s="281"/>
      <c r="B44" s="282"/>
      <c r="C44" s="276"/>
      <c r="D44" s="276"/>
      <c r="E44" s="283"/>
    </row>
    <row r="45" spans="1:5">
      <c r="A45" s="281"/>
      <c r="B45" s="282"/>
      <c r="C45" s="276"/>
      <c r="D45" s="276"/>
      <c r="E45" s="283"/>
    </row>
    <row r="46" spans="1:5">
      <c r="A46" s="281"/>
      <c r="B46" s="282"/>
      <c r="C46" s="276"/>
      <c r="D46" s="276"/>
      <c r="E46" s="283"/>
    </row>
    <row r="47" spans="1:5">
      <c r="A47" s="281"/>
      <c r="B47" s="282"/>
      <c r="C47" s="276"/>
      <c r="D47" s="276"/>
      <c r="E47" s="283"/>
    </row>
    <row r="48" spans="1:5">
      <c r="A48" s="281"/>
      <c r="B48" s="282"/>
      <c r="C48" s="276"/>
      <c r="D48" s="276"/>
      <c r="E48" s="283"/>
    </row>
    <row r="49" spans="1:5">
      <c r="A49" s="281"/>
      <c r="B49" s="282"/>
      <c r="C49" s="276"/>
      <c r="D49" s="276"/>
      <c r="E49" s="283"/>
    </row>
    <row r="50" spans="1:5">
      <c r="A50" s="281"/>
      <c r="B50" s="282"/>
      <c r="C50" s="276"/>
      <c r="D50" s="276"/>
      <c r="E50" s="283"/>
    </row>
    <row r="51" spans="1:5">
      <c r="A51" s="281"/>
      <c r="B51" s="282"/>
      <c r="C51" s="276"/>
      <c r="D51" s="276"/>
      <c r="E51" s="283"/>
    </row>
    <row r="52" spans="1:5">
      <c r="A52" s="281"/>
      <c r="B52" s="282"/>
      <c r="C52" s="276"/>
      <c r="D52" s="276"/>
      <c r="E52" s="283"/>
    </row>
    <row r="53" spans="1:5">
      <c r="E53" s="256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90" zoomScaleNormal="100" workbookViewId="0"/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284"/>
      <c r="B1" s="284"/>
      <c r="C1" s="284"/>
      <c r="D1" s="284"/>
      <c r="E1" s="285" t="s">
        <v>1</v>
      </c>
    </row>
    <row r="2" spans="1:5">
      <c r="A2" s="284"/>
      <c r="B2" s="284"/>
      <c r="C2" s="284"/>
      <c r="D2" s="284"/>
      <c r="E2" s="285" t="s">
        <v>390</v>
      </c>
    </row>
    <row r="3" spans="1:5">
      <c r="A3" s="284" t="s">
        <v>2</v>
      </c>
      <c r="B3" s="284"/>
      <c r="C3" s="284"/>
      <c r="D3" s="284"/>
      <c r="E3" s="3" t="str">
        <f>+'Gen-1'!$E$2</f>
        <v>2013-2014</v>
      </c>
    </row>
    <row r="4" spans="1:5">
      <c r="A4" s="495"/>
      <c r="B4" s="284"/>
      <c r="C4" s="495"/>
      <c r="D4" s="495"/>
      <c r="E4" s="495"/>
    </row>
    <row r="5" spans="1:5">
      <c r="A5" s="293"/>
      <c r="B5" s="286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295" t="s">
        <v>13</v>
      </c>
      <c r="B6" s="28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6" t="s">
        <v>161</v>
      </c>
      <c r="B7" s="28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89" t="s">
        <v>75</v>
      </c>
      <c r="B8" s="290">
        <v>3</v>
      </c>
      <c r="C8" s="291"/>
      <c r="D8" s="292">
        <f>+'MotorCyc-2'!C30</f>
        <v>0</v>
      </c>
      <c r="E8" s="292">
        <f>+'MotorCyc-2'!D30</f>
        <v>0</v>
      </c>
    </row>
    <row r="9" spans="1:5">
      <c r="A9" s="293"/>
      <c r="B9" s="286"/>
      <c r="C9" s="294"/>
      <c r="D9" s="294"/>
      <c r="E9" s="294"/>
    </row>
    <row r="10" spans="1:5">
      <c r="A10" s="295" t="s">
        <v>20</v>
      </c>
      <c r="B10" s="287"/>
      <c r="C10" s="296"/>
      <c r="D10" s="296"/>
      <c r="E10" s="296"/>
    </row>
    <row r="11" spans="1:5">
      <c r="A11" s="295" t="s">
        <v>21</v>
      </c>
      <c r="B11" s="287"/>
      <c r="C11" s="296"/>
      <c r="D11" s="296"/>
      <c r="E11" s="296"/>
    </row>
    <row r="12" spans="1:5">
      <c r="A12" s="295" t="s">
        <v>372</v>
      </c>
      <c r="B12" s="288">
        <v>4</v>
      </c>
      <c r="C12" s="297"/>
      <c r="D12" s="297"/>
      <c r="E12" s="297"/>
    </row>
    <row r="13" spans="1:5">
      <c r="A13" s="295" t="s">
        <v>373</v>
      </c>
      <c r="B13" s="290">
        <v>5</v>
      </c>
      <c r="C13" s="291"/>
      <c r="D13" s="291"/>
      <c r="E13" s="291"/>
    </row>
    <row r="14" spans="1:5">
      <c r="A14" s="298" t="s">
        <v>22</v>
      </c>
      <c r="B14" s="290">
        <v>9</v>
      </c>
      <c r="C14" s="292">
        <f>SUM(C12:C13)</f>
        <v>0</v>
      </c>
      <c r="D14" s="292">
        <f>SUM(D12:D13)</f>
        <v>0</v>
      </c>
      <c r="E14" s="292">
        <f>SUM(E12:E13)</f>
        <v>0</v>
      </c>
    </row>
    <row r="15" spans="1:5">
      <c r="A15" s="293" t="s">
        <v>23</v>
      </c>
      <c r="B15" s="286"/>
      <c r="C15" s="294"/>
      <c r="D15" s="294"/>
      <c r="E15" s="294"/>
    </row>
    <row r="16" spans="1:5">
      <c r="A16" s="295" t="s">
        <v>24</v>
      </c>
      <c r="B16" s="288">
        <v>10</v>
      </c>
      <c r="C16" s="297"/>
      <c r="D16" s="297"/>
      <c r="E16" s="297"/>
    </row>
    <row r="17" spans="1:5">
      <c r="A17" s="295" t="s">
        <v>25</v>
      </c>
      <c r="B17" s="290">
        <v>11</v>
      </c>
      <c r="C17" s="291"/>
      <c r="D17" s="291"/>
      <c r="E17" s="291"/>
    </row>
    <row r="18" spans="1:5">
      <c r="A18" s="298" t="s">
        <v>26</v>
      </c>
      <c r="B18" s="290">
        <v>19</v>
      </c>
      <c r="C18" s="292">
        <f>SUM(C16:C17)</f>
        <v>0</v>
      </c>
      <c r="D18" s="292">
        <f>SUM(D16:D17)</f>
        <v>0</v>
      </c>
      <c r="E18" s="292">
        <f>SUM(E16:E17)</f>
        <v>0</v>
      </c>
    </row>
    <row r="19" spans="1:5">
      <c r="A19" s="293" t="s">
        <v>27</v>
      </c>
      <c r="B19" s="286"/>
      <c r="C19" s="299"/>
      <c r="D19" s="294"/>
      <c r="E19" s="294"/>
    </row>
    <row r="20" spans="1:5">
      <c r="A20" s="295" t="s">
        <v>29</v>
      </c>
      <c r="B20" s="288">
        <v>22</v>
      </c>
      <c r="C20" s="297"/>
      <c r="D20" s="297"/>
      <c r="E20" s="297"/>
    </row>
    <row r="21" spans="1:5">
      <c r="A21" s="295" t="s">
        <v>31</v>
      </c>
      <c r="B21" s="290">
        <v>24</v>
      </c>
      <c r="C21" s="291"/>
      <c r="D21" s="291"/>
      <c r="E21" s="291"/>
    </row>
    <row r="22" spans="1:5">
      <c r="A22" s="295" t="s">
        <v>162</v>
      </c>
      <c r="B22" s="290">
        <v>25</v>
      </c>
      <c r="C22" s="291"/>
      <c r="D22" s="291"/>
      <c r="E22" s="291"/>
    </row>
    <row r="23" spans="1:5">
      <c r="A23" s="298" t="s">
        <v>32</v>
      </c>
      <c r="B23" s="290">
        <v>29</v>
      </c>
      <c r="C23" s="292">
        <f>SUM(C20:C22)</f>
        <v>0</v>
      </c>
      <c r="D23" s="292">
        <f>SUM(D20:D22)</f>
        <v>0</v>
      </c>
      <c r="E23" s="292">
        <f>SUM(E20:E22)</f>
        <v>0</v>
      </c>
    </row>
    <row r="24" spans="1:5">
      <c r="A24" s="293" t="s">
        <v>33</v>
      </c>
      <c r="B24" s="286"/>
      <c r="C24" s="299"/>
      <c r="D24" s="294"/>
      <c r="E24" s="294"/>
    </row>
    <row r="25" spans="1:5">
      <c r="A25" s="295" t="s">
        <v>40</v>
      </c>
      <c r="B25" s="288">
        <v>36</v>
      </c>
      <c r="C25" s="297"/>
      <c r="D25" s="297"/>
      <c r="E25" s="297"/>
    </row>
    <row r="26" spans="1:5">
      <c r="A26" s="298" t="s">
        <v>41</v>
      </c>
      <c r="B26" s="290">
        <v>39</v>
      </c>
      <c r="C26" s="292">
        <f>SUM(C25:C25)</f>
        <v>0</v>
      </c>
      <c r="D26" s="292">
        <f>SUM(D25:D25)</f>
        <v>0</v>
      </c>
      <c r="E26" s="292">
        <f>SUM(E25:E25)</f>
        <v>0</v>
      </c>
    </row>
    <row r="27" spans="1:5">
      <c r="A27" s="293" t="s">
        <v>42</v>
      </c>
      <c r="B27" s="286"/>
      <c r="C27" s="299"/>
      <c r="D27" s="294"/>
      <c r="E27" s="294"/>
    </row>
    <row r="28" spans="1:5">
      <c r="A28" s="295" t="s">
        <v>43</v>
      </c>
      <c r="B28" s="288">
        <v>40</v>
      </c>
      <c r="C28" s="300"/>
      <c r="D28" s="297"/>
      <c r="E28" s="297"/>
    </row>
    <row r="29" spans="1:5">
      <c r="A29" s="295" t="s">
        <v>44</v>
      </c>
      <c r="B29" s="290">
        <v>41</v>
      </c>
      <c r="C29" s="291"/>
      <c r="D29" s="291"/>
      <c r="E29" s="291"/>
    </row>
    <row r="30" spans="1:5">
      <c r="A30" s="295" t="s">
        <v>45</v>
      </c>
      <c r="B30" s="290">
        <v>42</v>
      </c>
      <c r="C30" s="291"/>
      <c r="D30" s="291"/>
      <c r="E30" s="291"/>
    </row>
    <row r="31" spans="1:5">
      <c r="A31" s="295" t="s">
        <v>46</v>
      </c>
      <c r="B31" s="290">
        <v>43</v>
      </c>
      <c r="C31" s="291"/>
      <c r="D31" s="291"/>
      <c r="E31" s="497" t="s">
        <v>112</v>
      </c>
    </row>
    <row r="32" spans="1:5">
      <c r="A32" s="298" t="s">
        <v>47</v>
      </c>
      <c r="B32" s="290">
        <v>49</v>
      </c>
      <c r="C32" s="292">
        <f>SUM(C28:C31)</f>
        <v>0</v>
      </c>
      <c r="D32" s="292">
        <f>SUM(D28:D31)</f>
        <v>0</v>
      </c>
      <c r="E32" s="292">
        <f>SUM(E28:E31)</f>
        <v>0</v>
      </c>
    </row>
    <row r="33" spans="1:5">
      <c r="A33" s="301" t="s">
        <v>48</v>
      </c>
      <c r="B33" s="286"/>
      <c r="C33" s="294"/>
      <c r="D33" s="294"/>
      <c r="E33" s="294"/>
    </row>
    <row r="34" spans="1:5">
      <c r="A34" s="302" t="s">
        <v>374</v>
      </c>
      <c r="B34" s="288">
        <v>60</v>
      </c>
      <c r="C34" s="303">
        <f>SUM(C14+C18+C23+C26+C32)</f>
        <v>0</v>
      </c>
      <c r="D34" s="303">
        <f>SUM(D14+D18+D23+D26+D32)</f>
        <v>0</v>
      </c>
      <c r="E34" s="303">
        <f>SUM(E14+E18+E23+E26+E32)</f>
        <v>0</v>
      </c>
    </row>
    <row r="35" spans="1:5">
      <c r="A35" s="293"/>
      <c r="B35" s="286"/>
      <c r="C35" s="294"/>
      <c r="D35" s="294"/>
      <c r="E35" s="294"/>
    </row>
    <row r="36" spans="1:5">
      <c r="A36" s="298" t="s">
        <v>49</v>
      </c>
      <c r="B36" s="288">
        <v>62</v>
      </c>
      <c r="C36" s="303">
        <f>SUM(C34+C8)</f>
        <v>0</v>
      </c>
      <c r="D36" s="303">
        <f>SUM(D34+D8)</f>
        <v>0</v>
      </c>
      <c r="E36" s="303">
        <f>SUM(E34+E8)</f>
        <v>0</v>
      </c>
    </row>
    <row r="37" spans="1:5">
      <c r="A37" s="284"/>
      <c r="B37" s="284"/>
      <c r="C37" s="284"/>
      <c r="D37" s="284"/>
      <c r="E37" s="284"/>
    </row>
    <row r="38" spans="1:5">
      <c r="A38" s="284"/>
      <c r="B38" s="284"/>
      <c r="C38" s="284"/>
      <c r="D38" s="284"/>
      <c r="E38" s="284"/>
    </row>
    <row r="39" spans="1:5">
      <c r="A39" s="284"/>
      <c r="B39" s="284"/>
      <c r="C39" s="284"/>
      <c r="D39" s="284"/>
      <c r="E39" s="284"/>
    </row>
    <row r="40" spans="1:5">
      <c r="A40" s="284"/>
      <c r="B40" s="284"/>
      <c r="C40" s="284"/>
      <c r="D40" s="284"/>
      <c r="E40" s="284"/>
    </row>
    <row r="41" spans="1:5">
      <c r="A41" s="284"/>
      <c r="B41" s="284"/>
      <c r="C41" s="284"/>
      <c r="D41" s="284"/>
      <c r="E41" s="284"/>
    </row>
    <row r="42" spans="1:5">
      <c r="A42" s="284"/>
      <c r="B42" s="284"/>
      <c r="C42" s="284"/>
      <c r="D42" s="284"/>
      <c r="E42" s="284"/>
    </row>
    <row r="43" spans="1:5">
      <c r="A43" s="284"/>
      <c r="B43" s="284"/>
      <c r="C43" s="284"/>
      <c r="D43" s="284"/>
      <c r="E43" s="284"/>
    </row>
    <row r="44" spans="1:5">
      <c r="A44" s="284"/>
      <c r="B44" s="284"/>
      <c r="C44" s="284"/>
      <c r="D44" s="284"/>
      <c r="E44" s="284"/>
    </row>
    <row r="45" spans="1:5">
      <c r="A45" s="284"/>
      <c r="B45" s="284"/>
      <c r="C45" s="284"/>
      <c r="D45" s="284"/>
      <c r="E45" s="284"/>
    </row>
    <row r="46" spans="1:5">
      <c r="A46" s="284"/>
      <c r="B46" s="284"/>
      <c r="C46" s="284"/>
      <c r="D46" s="284"/>
      <c r="E46" s="284"/>
    </row>
    <row r="47" spans="1:5">
      <c r="A47" s="284"/>
      <c r="B47" s="284"/>
      <c r="C47" s="284"/>
      <c r="D47" s="284"/>
      <c r="E47" s="284"/>
    </row>
    <row r="48" spans="1:5">
      <c r="A48" s="253" t="s">
        <v>343</v>
      </c>
      <c r="B48" s="254"/>
      <c r="C48" s="255"/>
      <c r="D48" s="254"/>
      <c r="E48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E3" sqref="E3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04"/>
      <c r="B1" s="304"/>
      <c r="C1" s="304"/>
      <c r="D1" s="304"/>
      <c r="E1" s="305" t="s">
        <v>1</v>
      </c>
    </row>
    <row r="2" spans="1:5">
      <c r="A2" s="304"/>
      <c r="B2" s="304"/>
      <c r="C2" s="304"/>
      <c r="D2" s="304"/>
      <c r="E2" s="305" t="s">
        <v>390</v>
      </c>
    </row>
    <row r="3" spans="1:5">
      <c r="A3" s="304" t="s">
        <v>2</v>
      </c>
      <c r="B3" s="304"/>
      <c r="C3" s="284"/>
      <c r="D3" s="284"/>
      <c r="E3" s="3" t="str">
        <f>+'Gen-1'!$E$2</f>
        <v>2013-2014</v>
      </c>
    </row>
    <row r="4" spans="1:5">
      <c r="A4" s="499"/>
      <c r="B4" s="304"/>
      <c r="C4" s="495"/>
      <c r="D4" s="495"/>
      <c r="E4" s="495"/>
    </row>
    <row r="5" spans="1:5">
      <c r="A5" s="314"/>
      <c r="B5" s="306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314" t="s">
        <v>13</v>
      </c>
      <c r="B6" s="30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8" t="s">
        <v>161</v>
      </c>
      <c r="B7" s="30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09" t="s">
        <v>51</v>
      </c>
      <c r="B8" s="310">
        <v>62</v>
      </c>
      <c r="C8" s="311"/>
      <c r="D8" s="311"/>
      <c r="E8" s="311"/>
    </row>
    <row r="9" spans="1:5">
      <c r="A9" s="312"/>
      <c r="B9" s="306"/>
      <c r="C9" s="313"/>
      <c r="D9" s="313"/>
      <c r="E9" s="313"/>
    </row>
    <row r="10" spans="1:5">
      <c r="A10" s="314" t="s">
        <v>52</v>
      </c>
      <c r="B10" s="307"/>
      <c r="C10" s="315"/>
      <c r="D10" s="315"/>
      <c r="E10" s="315"/>
    </row>
    <row r="11" spans="1:5">
      <c r="A11" s="314" t="s">
        <v>53</v>
      </c>
      <c r="B11" s="307"/>
      <c r="C11" s="315"/>
      <c r="D11" s="315"/>
      <c r="E11" s="315"/>
    </row>
    <row r="12" spans="1:5">
      <c r="A12" s="314" t="s">
        <v>54</v>
      </c>
      <c r="B12" s="308">
        <v>63</v>
      </c>
      <c r="C12" s="316"/>
      <c r="D12" s="316"/>
      <c r="E12" s="316"/>
    </row>
    <row r="13" spans="1:5">
      <c r="A13" s="314" t="s">
        <v>55</v>
      </c>
      <c r="B13" s="310">
        <v>64</v>
      </c>
      <c r="C13" s="317"/>
      <c r="D13" s="317"/>
      <c r="E13" s="317"/>
    </row>
    <row r="14" spans="1:5">
      <c r="A14" s="314" t="s">
        <v>56</v>
      </c>
      <c r="B14" s="310">
        <v>65</v>
      </c>
      <c r="C14" s="317"/>
      <c r="D14" s="317"/>
      <c r="E14" s="317"/>
    </row>
    <row r="15" spans="1:5">
      <c r="A15" s="314" t="s">
        <v>57</v>
      </c>
      <c r="B15" s="310">
        <v>66</v>
      </c>
      <c r="C15" s="317"/>
      <c r="D15" s="317"/>
      <c r="E15" s="317"/>
    </row>
    <row r="16" spans="1:5">
      <c r="A16" s="314" t="s">
        <v>58</v>
      </c>
      <c r="B16" s="310">
        <v>67</v>
      </c>
      <c r="C16" s="317"/>
      <c r="D16" s="317"/>
      <c r="E16" s="317"/>
    </row>
    <row r="17" spans="1:5">
      <c r="A17" s="314" t="s">
        <v>59</v>
      </c>
      <c r="B17" s="306">
        <v>68</v>
      </c>
      <c r="C17" s="318"/>
      <c r="D17" s="318"/>
      <c r="E17" s="318"/>
    </row>
    <row r="18" spans="1:5">
      <c r="A18" s="314" t="s">
        <v>60</v>
      </c>
      <c r="B18" s="306">
        <v>69</v>
      </c>
      <c r="C18" s="318"/>
      <c r="D18" s="318"/>
      <c r="E18" s="318"/>
    </row>
    <row r="19" spans="1:5">
      <c r="A19" s="314" t="s">
        <v>61</v>
      </c>
      <c r="B19" s="310">
        <v>70</v>
      </c>
      <c r="C19" s="317"/>
      <c r="D19" s="317"/>
      <c r="E19" s="317"/>
    </row>
    <row r="20" spans="1:5">
      <c r="A20" s="314"/>
      <c r="B20" s="319"/>
      <c r="C20" s="320"/>
      <c r="D20" s="320"/>
      <c r="E20" s="320"/>
    </row>
    <row r="21" spans="1:5">
      <c r="A21" s="321" t="s">
        <v>62</v>
      </c>
      <c r="B21" s="308">
        <v>79</v>
      </c>
      <c r="C21" s="322">
        <f>SUM(C12:C19)</f>
        <v>0</v>
      </c>
      <c r="D21" s="322">
        <f>SUM(D12:D19)</f>
        <v>0</v>
      </c>
      <c r="E21" s="322">
        <f>SUM(E12:E19)</f>
        <v>0</v>
      </c>
    </row>
    <row r="22" spans="1:5">
      <c r="A22" s="312"/>
      <c r="B22" s="307"/>
      <c r="C22" s="315"/>
      <c r="D22" s="315"/>
      <c r="E22" s="315"/>
    </row>
    <row r="23" spans="1:5">
      <c r="A23" s="314" t="s">
        <v>63</v>
      </c>
      <c r="B23" s="307"/>
      <c r="C23" s="315"/>
      <c r="D23" s="315"/>
      <c r="E23" s="315"/>
    </row>
    <row r="24" spans="1:5">
      <c r="A24" s="314" t="s">
        <v>64</v>
      </c>
      <c r="B24" s="308">
        <v>81</v>
      </c>
      <c r="C24" s="316"/>
      <c r="D24" s="316"/>
      <c r="E24" s="316"/>
    </row>
    <row r="25" spans="1:5">
      <c r="A25" s="314"/>
      <c r="B25" s="307"/>
      <c r="C25" s="323"/>
      <c r="D25" s="315"/>
      <c r="E25" s="315"/>
    </row>
    <row r="26" spans="1:5">
      <c r="A26" s="321" t="s">
        <v>65</v>
      </c>
      <c r="B26" s="308">
        <v>89</v>
      </c>
      <c r="C26" s="322">
        <f>SUM(C24)</f>
        <v>0</v>
      </c>
      <c r="D26" s="322">
        <f>SUM(D24)</f>
        <v>0</v>
      </c>
      <c r="E26" s="322">
        <f>SUM(E24)</f>
        <v>0</v>
      </c>
    </row>
    <row r="27" spans="1:5">
      <c r="A27" s="309" t="s">
        <v>66</v>
      </c>
      <c r="B27" s="307"/>
      <c r="C27" s="323"/>
      <c r="D27" s="315"/>
      <c r="E27" s="315"/>
    </row>
    <row r="28" spans="1:5">
      <c r="A28" s="321" t="s">
        <v>67</v>
      </c>
      <c r="B28" s="308">
        <v>90</v>
      </c>
      <c r="C28" s="322">
        <f>SUM(C21+C26)</f>
        <v>0</v>
      </c>
      <c r="D28" s="322">
        <f>SUM(D21+D26)</f>
        <v>0</v>
      </c>
      <c r="E28" s="322">
        <f>SUM(E21+E26)</f>
        <v>0</v>
      </c>
    </row>
    <row r="29" spans="1:5">
      <c r="A29" s="324"/>
      <c r="B29" s="307"/>
      <c r="C29" s="320"/>
      <c r="D29" s="320"/>
      <c r="E29" s="325"/>
    </row>
    <row r="30" spans="1:5">
      <c r="A30" s="326" t="s">
        <v>68</v>
      </c>
      <c r="B30" s="308">
        <v>93</v>
      </c>
      <c r="C30" s="327">
        <f>SUM(C8-C28)</f>
        <v>0</v>
      </c>
      <c r="D30" s="327">
        <f>SUM(D8-D28)</f>
        <v>0</v>
      </c>
      <c r="E30" s="483" t="s">
        <v>112</v>
      </c>
    </row>
    <row r="31" spans="1:5">
      <c r="A31" s="304"/>
      <c r="B31" s="304"/>
      <c r="C31" s="304"/>
      <c r="D31" s="304"/>
      <c r="E31" s="304"/>
    </row>
    <row r="32" spans="1:5">
      <c r="A32" s="304"/>
      <c r="B32" s="304"/>
      <c r="C32" s="304"/>
      <c r="D32" s="304"/>
      <c r="E32" s="304"/>
    </row>
    <row r="33" spans="1:5">
      <c r="A33" s="304"/>
      <c r="B33" s="304"/>
      <c r="C33" s="304"/>
      <c r="D33" s="304"/>
      <c r="E33" s="304"/>
    </row>
    <row r="34" spans="1:5">
      <c r="A34" s="304"/>
      <c r="B34" s="304"/>
      <c r="C34" s="304"/>
      <c r="D34" s="304"/>
      <c r="E34" s="304"/>
    </row>
    <row r="35" spans="1:5">
      <c r="A35" s="304"/>
      <c r="B35" s="304"/>
      <c r="C35" s="304"/>
      <c r="D35" s="304"/>
      <c r="E35" s="304"/>
    </row>
    <row r="36" spans="1:5">
      <c r="A36" s="304"/>
      <c r="B36" s="304"/>
      <c r="C36" s="304"/>
      <c r="D36" s="304"/>
      <c r="E36" s="304"/>
    </row>
    <row r="37" spans="1:5">
      <c r="A37" s="304"/>
      <c r="B37" s="304"/>
      <c r="C37" s="304"/>
      <c r="D37" s="304"/>
      <c r="E37" s="304"/>
    </row>
    <row r="38" spans="1:5">
      <c r="A38" s="304"/>
      <c r="B38" s="304"/>
      <c r="C38" s="304"/>
      <c r="D38" s="304"/>
      <c r="E38" s="304"/>
    </row>
    <row r="39" spans="1:5">
      <c r="A39" s="304"/>
      <c r="B39" s="304"/>
      <c r="C39" s="304"/>
      <c r="D39" s="304"/>
      <c r="E39" s="304"/>
    </row>
    <row r="40" spans="1:5">
      <c r="A40" s="304"/>
      <c r="B40" s="304"/>
      <c r="C40" s="304"/>
      <c r="D40" s="304"/>
      <c r="E40" s="304"/>
    </row>
    <row r="41" spans="1:5">
      <c r="A41" s="304"/>
      <c r="B41" s="304"/>
      <c r="C41" s="304"/>
      <c r="D41" s="304"/>
      <c r="E41" s="304"/>
    </row>
    <row r="42" spans="1:5">
      <c r="A42" s="304"/>
      <c r="B42" s="304"/>
      <c r="C42" s="304"/>
      <c r="D42" s="304"/>
      <c r="E42" s="304"/>
    </row>
    <row r="43" spans="1:5">
      <c r="A43" s="304"/>
      <c r="B43" s="304"/>
      <c r="C43" s="304"/>
      <c r="D43" s="304"/>
      <c r="E43" s="304"/>
    </row>
    <row r="44" spans="1:5">
      <c r="A44" s="304"/>
      <c r="B44" s="304"/>
      <c r="C44" s="304"/>
      <c r="D44" s="304"/>
      <c r="E44" s="304"/>
    </row>
    <row r="45" spans="1:5">
      <c r="A45" s="304"/>
      <c r="B45" s="304"/>
      <c r="C45" s="304"/>
      <c r="D45" s="304"/>
      <c r="E45" s="304"/>
    </row>
    <row r="46" spans="1:5">
      <c r="A46" s="304"/>
      <c r="B46" s="304"/>
      <c r="C46" s="304"/>
      <c r="D46" s="304"/>
      <c r="E46" s="304"/>
    </row>
    <row r="47" spans="1:5">
      <c r="A47" s="304"/>
      <c r="B47" s="304"/>
      <c r="C47" s="304"/>
      <c r="D47" s="304"/>
      <c r="E47" s="304"/>
    </row>
    <row r="48" spans="1:5">
      <c r="A48" s="304"/>
      <c r="B48" s="304"/>
      <c r="C48" s="304"/>
      <c r="D48" s="304"/>
      <c r="E48" s="304"/>
    </row>
    <row r="49" spans="1:5">
      <c r="A49" s="304"/>
      <c r="B49" s="304"/>
      <c r="C49" s="304"/>
      <c r="D49" s="304"/>
      <c r="E49" s="304"/>
    </row>
    <row r="50" spans="1:5">
      <c r="A50" s="304"/>
      <c r="B50" s="304"/>
      <c r="C50" s="304"/>
      <c r="D50" s="304"/>
      <c r="E50" s="304"/>
    </row>
    <row r="51" spans="1:5">
      <c r="A51" s="304"/>
      <c r="B51" s="304"/>
      <c r="C51" s="304"/>
      <c r="D51" s="304"/>
      <c r="E51" s="304"/>
    </row>
    <row r="52" spans="1:5">
      <c r="A52" s="304"/>
      <c r="B52" s="304"/>
      <c r="C52" s="304"/>
      <c r="D52" s="304"/>
      <c r="E52" s="304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90" zoomScaleNormal="100" workbookViewId="0">
      <selection activeCell="E3" sqref="E3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28"/>
      <c r="B1" s="328"/>
      <c r="C1" s="328"/>
      <c r="D1" s="328"/>
      <c r="E1" s="329" t="s">
        <v>1</v>
      </c>
    </row>
    <row r="2" spans="1:5">
      <c r="A2" s="328"/>
      <c r="B2" s="328"/>
      <c r="C2" s="328"/>
      <c r="D2" s="328"/>
      <c r="E2" s="329" t="s">
        <v>160</v>
      </c>
    </row>
    <row r="3" spans="1:5">
      <c r="A3" s="503" t="s">
        <v>2</v>
      </c>
      <c r="B3" s="328"/>
      <c r="C3" s="328"/>
      <c r="D3" s="328"/>
      <c r="E3" s="3" t="str">
        <f>+'Gen-1'!$E$2</f>
        <v>2013-2014</v>
      </c>
    </row>
    <row r="4" spans="1:5">
      <c r="A4" s="503"/>
      <c r="B4" s="328"/>
      <c r="C4" s="510"/>
      <c r="D4" s="510"/>
      <c r="E4" s="511"/>
    </row>
    <row r="5" spans="1:5">
      <c r="A5" s="341"/>
      <c r="B5" s="330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337" t="s">
        <v>13</v>
      </c>
      <c r="B6" s="331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0" t="s">
        <v>163</v>
      </c>
      <c r="B7" s="332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33" t="s">
        <v>75</v>
      </c>
      <c r="B8" s="334">
        <v>3</v>
      </c>
      <c r="C8" s="335"/>
      <c r="D8" s="336">
        <f>+'Truck-2'!C30</f>
        <v>0</v>
      </c>
      <c r="E8" s="336">
        <f>+'Truck-2'!D30</f>
        <v>0</v>
      </c>
    </row>
    <row r="9" spans="1:5">
      <c r="A9" s="337" t="s">
        <v>20</v>
      </c>
      <c r="B9" s="331"/>
      <c r="C9" s="338"/>
      <c r="D9" s="338"/>
      <c r="E9" s="338"/>
    </row>
    <row r="10" spans="1:5">
      <c r="A10" s="337" t="s">
        <v>21</v>
      </c>
      <c r="B10" s="331"/>
      <c r="C10" s="338"/>
      <c r="D10" s="338"/>
      <c r="E10" s="338"/>
    </row>
    <row r="11" spans="1:5">
      <c r="A11" s="337" t="s">
        <v>372</v>
      </c>
      <c r="B11" s="332">
        <v>4</v>
      </c>
      <c r="C11" s="339"/>
      <c r="D11" s="339"/>
      <c r="E11" s="339"/>
    </row>
    <row r="12" spans="1:5">
      <c r="A12" s="337" t="s">
        <v>373</v>
      </c>
      <c r="B12" s="334">
        <v>5</v>
      </c>
      <c r="C12" s="335"/>
      <c r="D12" s="335"/>
      <c r="E12" s="335"/>
    </row>
    <row r="13" spans="1:5">
      <c r="A13" s="340" t="s">
        <v>22</v>
      </c>
      <c r="B13" s="334">
        <v>9</v>
      </c>
      <c r="C13" s="336">
        <f>SUM(C11:C12)</f>
        <v>0</v>
      </c>
      <c r="D13" s="336">
        <f>SUM(D11:D12)</f>
        <v>0</v>
      </c>
      <c r="E13" s="336">
        <f>SUM(E11:E12)</f>
        <v>0</v>
      </c>
    </row>
    <row r="14" spans="1:5">
      <c r="A14" s="341" t="s">
        <v>23</v>
      </c>
      <c r="B14" s="330"/>
      <c r="C14" s="342"/>
      <c r="D14" s="342"/>
      <c r="E14" s="342"/>
    </row>
    <row r="15" spans="1:5">
      <c r="A15" s="337" t="s">
        <v>24</v>
      </c>
      <c r="B15" s="332">
        <v>10</v>
      </c>
      <c r="C15" s="339"/>
      <c r="D15" s="339"/>
      <c r="E15" s="339"/>
    </row>
    <row r="16" spans="1:5">
      <c r="A16" s="337" t="s">
        <v>25</v>
      </c>
      <c r="B16" s="334">
        <v>11</v>
      </c>
      <c r="C16" s="335"/>
      <c r="D16" s="335"/>
      <c r="E16" s="335"/>
    </row>
    <row r="17" spans="1:5">
      <c r="A17" s="340" t="s">
        <v>26</v>
      </c>
      <c r="B17" s="334">
        <v>19</v>
      </c>
      <c r="C17" s="336">
        <f>SUM(C15:C16)</f>
        <v>0</v>
      </c>
      <c r="D17" s="336">
        <f>SUM(D15:D16)</f>
        <v>0</v>
      </c>
      <c r="E17" s="336">
        <f>SUM(E15:E16)</f>
        <v>0</v>
      </c>
    </row>
    <row r="18" spans="1:5">
      <c r="A18" s="341" t="s">
        <v>27</v>
      </c>
      <c r="B18" s="330"/>
      <c r="C18" s="342"/>
      <c r="D18" s="342"/>
      <c r="E18" s="342"/>
    </row>
    <row r="19" spans="1:5">
      <c r="A19" s="337" t="s">
        <v>29</v>
      </c>
      <c r="B19" s="332">
        <v>22</v>
      </c>
      <c r="C19" s="339"/>
      <c r="D19" s="339"/>
      <c r="E19" s="339"/>
    </row>
    <row r="20" spans="1:5">
      <c r="A20" s="337" t="s">
        <v>31</v>
      </c>
      <c r="B20" s="334">
        <v>24</v>
      </c>
      <c r="C20" s="335"/>
      <c r="D20" s="335"/>
      <c r="E20" s="335"/>
    </row>
    <row r="21" spans="1:5">
      <c r="A21" s="337" t="s">
        <v>164</v>
      </c>
      <c r="B21" s="334">
        <v>25</v>
      </c>
      <c r="C21" s="335"/>
      <c r="D21" s="335"/>
      <c r="E21" s="335"/>
    </row>
    <row r="22" spans="1:5">
      <c r="A22" s="340" t="s">
        <v>32</v>
      </c>
      <c r="B22" s="334">
        <v>29</v>
      </c>
      <c r="C22" s="336">
        <f>SUM(C19:C21)</f>
        <v>0</v>
      </c>
      <c r="D22" s="336">
        <f>SUM(D19:D21)</f>
        <v>0</v>
      </c>
      <c r="E22" s="336">
        <f>SUM(E19:E21)</f>
        <v>0</v>
      </c>
    </row>
    <row r="23" spans="1:5">
      <c r="A23" s="341" t="s">
        <v>33</v>
      </c>
      <c r="B23" s="330"/>
      <c r="C23" s="342"/>
      <c r="D23" s="342"/>
      <c r="E23" s="342"/>
    </row>
    <row r="24" spans="1:5">
      <c r="A24" s="337" t="s">
        <v>40</v>
      </c>
      <c r="B24" s="332">
        <v>36</v>
      </c>
      <c r="C24" s="339"/>
      <c r="D24" s="339"/>
      <c r="E24" s="339"/>
    </row>
    <row r="25" spans="1:5">
      <c r="A25" s="340" t="s">
        <v>41</v>
      </c>
      <c r="B25" s="334">
        <v>39</v>
      </c>
      <c r="C25" s="336">
        <f>SUM(C24:C24)</f>
        <v>0</v>
      </c>
      <c r="D25" s="336">
        <f>SUM(D24:D24)</f>
        <v>0</v>
      </c>
      <c r="E25" s="336">
        <f>SUM(E24:E24)</f>
        <v>0</v>
      </c>
    </row>
    <row r="26" spans="1:5">
      <c r="A26" s="341" t="s">
        <v>42</v>
      </c>
      <c r="B26" s="330"/>
      <c r="C26" s="342"/>
      <c r="D26" s="342"/>
      <c r="E26" s="342"/>
    </row>
    <row r="27" spans="1:5">
      <c r="A27" s="337" t="s">
        <v>43</v>
      </c>
      <c r="B27" s="332">
        <v>40</v>
      </c>
      <c r="C27" s="339"/>
      <c r="D27" s="339"/>
      <c r="E27" s="339"/>
    </row>
    <row r="28" spans="1:5">
      <c r="A28" s="337" t="s">
        <v>44</v>
      </c>
      <c r="B28" s="334">
        <v>41</v>
      </c>
      <c r="C28" s="335"/>
      <c r="D28" s="335"/>
      <c r="E28" s="335"/>
    </row>
    <row r="29" spans="1:5">
      <c r="A29" s="337" t="s">
        <v>45</v>
      </c>
      <c r="B29" s="334">
        <v>42</v>
      </c>
      <c r="C29" s="335"/>
      <c r="D29" s="335"/>
      <c r="E29" s="335"/>
    </row>
    <row r="30" spans="1:5">
      <c r="A30" s="337" t="s">
        <v>46</v>
      </c>
      <c r="B30" s="334">
        <v>43</v>
      </c>
      <c r="C30" s="335"/>
      <c r="D30" s="335"/>
      <c r="E30" s="497" t="s">
        <v>112</v>
      </c>
    </row>
    <row r="31" spans="1:5">
      <c r="A31" s="337" t="s">
        <v>363</v>
      </c>
      <c r="B31" s="334">
        <v>44</v>
      </c>
      <c r="C31" s="335"/>
      <c r="D31" s="335"/>
      <c r="E31" s="533"/>
    </row>
    <row r="32" spans="1:5">
      <c r="A32" s="340" t="s">
        <v>165</v>
      </c>
      <c r="B32" s="334">
        <v>49</v>
      </c>
      <c r="C32" s="336">
        <f>SUM(C27:C31)</f>
        <v>0</v>
      </c>
      <c r="D32" s="336">
        <f>SUM(D27:D31)</f>
        <v>0</v>
      </c>
      <c r="E32" s="336">
        <f>SUM(E27:E31)</f>
        <v>0</v>
      </c>
    </row>
    <row r="33" spans="1:5">
      <c r="A33" s="343" t="s">
        <v>48</v>
      </c>
      <c r="B33" s="330"/>
      <c r="C33" s="342"/>
      <c r="D33" s="342"/>
      <c r="E33" s="342"/>
    </row>
    <row r="34" spans="1:5">
      <c r="A34" s="340" t="s">
        <v>374</v>
      </c>
      <c r="B34" s="332">
        <v>60</v>
      </c>
      <c r="C34" s="344">
        <f>SUM(C13+C17+C22+C25+C32)</f>
        <v>0</v>
      </c>
      <c r="D34" s="344">
        <f>SUM(D13+D17+D22+D25+D32)</f>
        <v>0</v>
      </c>
      <c r="E34" s="344">
        <f>SUM(E13+E17+E22+E25+E32)</f>
        <v>0</v>
      </c>
    </row>
    <row r="35" spans="1:5">
      <c r="A35" s="340" t="s">
        <v>49</v>
      </c>
      <c r="B35" s="332">
        <v>62</v>
      </c>
      <c r="C35" s="344">
        <f>SUM(C34+C8)</f>
        <v>0</v>
      </c>
      <c r="D35" s="344">
        <f>SUM(D34+D8)</f>
        <v>0</v>
      </c>
      <c r="E35" s="344">
        <f>SUM(E34+E8)</f>
        <v>0</v>
      </c>
    </row>
    <row r="36" spans="1:5">
      <c r="A36" s="518"/>
      <c r="B36" s="519"/>
      <c r="C36" s="520"/>
      <c r="D36" s="520"/>
      <c r="E36" s="520"/>
    </row>
    <row r="37" spans="1:5">
      <c r="A37" s="518"/>
      <c r="B37" s="519"/>
      <c r="C37" s="520"/>
      <c r="D37" s="520"/>
      <c r="E37" s="520"/>
    </row>
    <row r="38" spans="1:5">
      <c r="A38" s="518"/>
      <c r="B38" s="519"/>
      <c r="C38" s="520"/>
      <c r="D38" s="520"/>
      <c r="E38" s="520"/>
    </row>
    <row r="39" spans="1:5">
      <c r="A39" s="518"/>
      <c r="B39" s="519"/>
      <c r="C39" s="520"/>
      <c r="D39" s="520"/>
      <c r="E39" s="520"/>
    </row>
    <row r="40" spans="1:5">
      <c r="A40" s="518"/>
      <c r="B40" s="519"/>
      <c r="C40" s="520"/>
      <c r="D40" s="520"/>
      <c r="E40" s="520"/>
    </row>
    <row r="41" spans="1:5">
      <c r="A41" s="518"/>
      <c r="B41" s="519"/>
      <c r="C41" s="520"/>
      <c r="D41" s="520"/>
      <c r="E41" s="520"/>
    </row>
    <row r="42" spans="1:5">
      <c r="A42" s="518"/>
      <c r="B42" s="519"/>
      <c r="C42" s="520"/>
      <c r="D42" s="520"/>
      <c r="E42" s="520"/>
    </row>
    <row r="43" spans="1:5">
      <c r="A43" s="518"/>
      <c r="B43" s="519"/>
      <c r="C43" s="520"/>
      <c r="D43" s="520"/>
      <c r="E43" s="520"/>
    </row>
    <row r="44" spans="1:5">
      <c r="A44" s="328"/>
      <c r="B44" s="328"/>
      <c r="C44" s="328"/>
      <c r="D44" s="328"/>
      <c r="E44" s="328"/>
    </row>
    <row r="45" spans="1:5">
      <c r="A45" s="253" t="s">
        <v>343</v>
      </c>
      <c r="B45" s="254"/>
      <c r="C45" s="255"/>
      <c r="D45" s="254"/>
      <c r="E45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E3" sqref="E3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45"/>
      <c r="B1" s="345"/>
      <c r="C1" s="345"/>
      <c r="D1" s="345"/>
      <c r="E1" s="346" t="s">
        <v>1</v>
      </c>
    </row>
    <row r="2" spans="1:5">
      <c r="A2" s="345"/>
      <c r="B2" s="345"/>
      <c r="C2" s="345"/>
      <c r="D2" s="345"/>
      <c r="E2" s="346" t="s">
        <v>160</v>
      </c>
    </row>
    <row r="3" spans="1:5">
      <c r="A3" s="345" t="s">
        <v>2</v>
      </c>
      <c r="B3" s="345"/>
      <c r="C3" s="345"/>
      <c r="D3" s="345"/>
      <c r="E3" s="3" t="str">
        <f>+'Gen-1'!$E$2</f>
        <v>2013-2014</v>
      </c>
    </row>
    <row r="4" spans="1:5">
      <c r="A4" s="502"/>
      <c r="B4" s="345"/>
      <c r="C4" s="502"/>
      <c r="D4" s="502"/>
      <c r="E4" s="502"/>
    </row>
    <row r="5" spans="1:5">
      <c r="A5" s="355"/>
      <c r="B5" s="347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355" t="s">
        <v>13</v>
      </c>
      <c r="B6" s="34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1" t="s">
        <v>163</v>
      </c>
      <c r="B7" s="34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50" t="s">
        <v>51</v>
      </c>
      <c r="B8" s="351">
        <v>62</v>
      </c>
      <c r="C8" s="352">
        <f>+'Truck-1'!C35</f>
        <v>0</v>
      </c>
      <c r="D8" s="352">
        <f>+'Truck-1'!D35</f>
        <v>0</v>
      </c>
      <c r="E8" s="352">
        <f>+'Truck-1'!E35</f>
        <v>0</v>
      </c>
    </row>
    <row r="9" spans="1:5">
      <c r="A9" s="353"/>
      <c r="B9" s="347"/>
      <c r="C9" s="354"/>
      <c r="D9" s="354"/>
      <c r="E9" s="354"/>
    </row>
    <row r="10" spans="1:5">
      <c r="A10" s="355" t="s">
        <v>52</v>
      </c>
      <c r="B10" s="348"/>
      <c r="C10" s="356"/>
      <c r="D10" s="356"/>
      <c r="E10" s="356"/>
    </row>
    <row r="11" spans="1:5">
      <c r="A11" s="355" t="s">
        <v>53</v>
      </c>
      <c r="B11" s="348"/>
      <c r="C11" s="356"/>
      <c r="D11" s="356"/>
      <c r="E11" s="356"/>
    </row>
    <row r="12" spans="1:5">
      <c r="A12" s="355" t="s">
        <v>54</v>
      </c>
      <c r="B12" s="349">
        <v>63</v>
      </c>
      <c r="C12" s="357"/>
      <c r="D12" s="357"/>
      <c r="E12" s="357"/>
    </row>
    <row r="13" spans="1:5">
      <c r="A13" s="355" t="s">
        <v>55</v>
      </c>
      <c r="B13" s="351">
        <v>64</v>
      </c>
      <c r="C13" s="358"/>
      <c r="D13" s="358"/>
      <c r="E13" s="358"/>
    </row>
    <row r="14" spans="1:5">
      <c r="A14" s="355" t="s">
        <v>56</v>
      </c>
      <c r="B14" s="351">
        <v>65</v>
      </c>
      <c r="C14" s="358"/>
      <c r="D14" s="358"/>
      <c r="E14" s="358"/>
    </row>
    <row r="15" spans="1:5">
      <c r="A15" s="355" t="s">
        <v>57</v>
      </c>
      <c r="B15" s="351">
        <v>66</v>
      </c>
      <c r="C15" s="358"/>
      <c r="D15" s="358"/>
      <c r="E15" s="358"/>
    </row>
    <row r="16" spans="1:5">
      <c r="A16" s="355" t="s">
        <v>58</v>
      </c>
      <c r="B16" s="351">
        <v>67</v>
      </c>
      <c r="C16" s="358"/>
      <c r="D16" s="358"/>
      <c r="E16" s="358"/>
    </row>
    <row r="17" spans="1:5">
      <c r="A17" s="355" t="s">
        <v>59</v>
      </c>
      <c r="B17" s="347">
        <v>68</v>
      </c>
      <c r="C17" s="359"/>
      <c r="D17" s="359"/>
      <c r="E17" s="359"/>
    </row>
    <row r="18" spans="1:5">
      <c r="A18" s="355" t="s">
        <v>60</v>
      </c>
      <c r="B18" s="347">
        <v>69</v>
      </c>
      <c r="C18" s="359"/>
      <c r="D18" s="359"/>
      <c r="E18" s="359"/>
    </row>
    <row r="19" spans="1:5">
      <c r="A19" s="355" t="s">
        <v>61</v>
      </c>
      <c r="B19" s="351">
        <v>70</v>
      </c>
      <c r="C19" s="358"/>
      <c r="D19" s="358"/>
      <c r="E19" s="358"/>
    </row>
    <row r="20" spans="1:5">
      <c r="A20" s="355"/>
      <c r="B20" s="360"/>
      <c r="C20" s="354"/>
      <c r="D20" s="354"/>
      <c r="E20" s="361"/>
    </row>
    <row r="21" spans="1:5">
      <c r="A21" s="362" t="s">
        <v>62</v>
      </c>
      <c r="B21" s="349">
        <v>79</v>
      </c>
      <c r="C21" s="363">
        <f>SUM(C12:C19)</f>
        <v>0</v>
      </c>
      <c r="D21" s="363">
        <f>SUM(D12:D19)</f>
        <v>0</v>
      </c>
      <c r="E21" s="363">
        <f>SUM(E12:E19)</f>
        <v>0</v>
      </c>
    </row>
    <row r="22" spans="1:5">
      <c r="A22" s="353"/>
      <c r="B22" s="348"/>
      <c r="C22" s="356"/>
      <c r="D22" s="356"/>
      <c r="E22" s="356"/>
    </row>
    <row r="23" spans="1:5">
      <c r="A23" s="355" t="s">
        <v>63</v>
      </c>
      <c r="B23" s="348"/>
      <c r="C23" s="356"/>
      <c r="D23" s="356"/>
      <c r="E23" s="356"/>
    </row>
    <row r="24" spans="1:5">
      <c r="A24" s="355" t="s">
        <v>64</v>
      </c>
      <c r="B24" s="349">
        <v>81</v>
      </c>
      <c r="C24" s="357"/>
      <c r="D24" s="357"/>
      <c r="E24" s="357"/>
    </row>
    <row r="25" spans="1:5">
      <c r="A25" s="355"/>
      <c r="B25" s="348"/>
      <c r="C25" s="356"/>
      <c r="D25" s="356"/>
      <c r="E25" s="356"/>
    </row>
    <row r="26" spans="1:5">
      <c r="A26" s="362" t="s">
        <v>65</v>
      </c>
      <c r="B26" s="349">
        <v>89</v>
      </c>
      <c r="C26" s="363">
        <f>SUM(C24)</f>
        <v>0</v>
      </c>
      <c r="D26" s="363">
        <f>SUM(D24)</f>
        <v>0</v>
      </c>
      <c r="E26" s="363">
        <f>SUM(E24)</f>
        <v>0</v>
      </c>
    </row>
    <row r="27" spans="1:5">
      <c r="A27" s="350" t="s">
        <v>66</v>
      </c>
      <c r="B27" s="348"/>
      <c r="C27" s="356"/>
      <c r="D27" s="356"/>
      <c r="E27" s="356"/>
    </row>
    <row r="28" spans="1:5">
      <c r="A28" s="362" t="s">
        <v>67</v>
      </c>
      <c r="B28" s="349">
        <v>90</v>
      </c>
      <c r="C28" s="363">
        <f>SUM(C21+C26)</f>
        <v>0</v>
      </c>
      <c r="D28" s="363">
        <f>SUM(D21+D26)</f>
        <v>0</v>
      </c>
      <c r="E28" s="363">
        <f>SUM(E21+E26)</f>
        <v>0</v>
      </c>
    </row>
    <row r="29" spans="1:5">
      <c r="A29" s="364"/>
      <c r="B29" s="348"/>
      <c r="C29" s="354"/>
      <c r="D29" s="354"/>
      <c r="E29" s="354"/>
    </row>
    <row r="30" spans="1:5">
      <c r="A30" s="365" t="s">
        <v>68</v>
      </c>
      <c r="B30" s="349">
        <v>93</v>
      </c>
      <c r="C30" s="363">
        <f>SUM(C8-C28)</f>
        <v>0</v>
      </c>
      <c r="D30" s="363">
        <f>SUM(D8-D28)</f>
        <v>0</v>
      </c>
      <c r="E30" s="483" t="s">
        <v>112</v>
      </c>
    </row>
    <row r="54" spans="1:5">
      <c r="A54" s="253" t="s">
        <v>343</v>
      </c>
      <c r="B54" s="253"/>
      <c r="C54" s="253"/>
      <c r="D54" s="253"/>
      <c r="E54" s="25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0" zoomScaleNormal="100" workbookViewId="0">
      <selection activeCell="E24" sqref="E24"/>
    </sheetView>
  </sheetViews>
  <sheetFormatPr defaultColWidth="9" defaultRowHeight="15.6"/>
  <cols>
    <col min="1" max="1" width="33.59765625" style="102" customWidth="1"/>
    <col min="2" max="2" width="4" style="102" bestFit="1" customWidth="1"/>
    <col min="3" max="10" width="10.59765625" style="102" customWidth="1"/>
    <col min="11" max="16384" width="9" style="102"/>
  </cols>
  <sheetData>
    <row r="1" spans="1:10">
      <c r="A1" s="366" t="s">
        <v>1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>
      <c r="A2" s="366" t="s">
        <v>391</v>
      </c>
      <c r="B2" s="366"/>
      <c r="C2" s="366"/>
      <c r="D2" s="366"/>
      <c r="E2" s="366"/>
      <c r="F2" s="366"/>
      <c r="G2" s="366"/>
      <c r="H2" s="366"/>
      <c r="I2" s="366"/>
      <c r="J2" s="366"/>
    </row>
    <row r="3" spans="1:10">
      <c r="A3" s="512" t="str">
        <f>+'Gen-1'!$E$2</f>
        <v>2013-2014</v>
      </c>
      <c r="B3" s="366"/>
      <c r="C3" s="516"/>
      <c r="D3" s="516"/>
      <c r="E3" s="366"/>
      <c r="F3" s="366"/>
      <c r="G3" s="366"/>
      <c r="H3" s="366"/>
      <c r="I3" s="366"/>
      <c r="J3" s="516"/>
    </row>
    <row r="4" spans="1:10">
      <c r="A4" s="366"/>
      <c r="B4" s="367"/>
      <c r="C4" s="513" t="str">
        <f>+'Gen-1'!$C$3</f>
        <v>2011-2012</v>
      </c>
      <c r="D4" s="514" t="str">
        <f>+'Gen-1'!$D$3</f>
        <v>2012-2013</v>
      </c>
      <c r="E4" s="369" t="s">
        <v>438</v>
      </c>
      <c r="F4" s="370"/>
      <c r="G4" s="370"/>
      <c r="H4" s="370"/>
      <c r="I4" s="371"/>
      <c r="J4" s="515" t="str">
        <f>+'Gen-1'!$E$3</f>
        <v>2013-2014</v>
      </c>
    </row>
    <row r="5" spans="1:10">
      <c r="A5" s="372" t="s">
        <v>13</v>
      </c>
      <c r="B5" s="373"/>
      <c r="C5" s="513" t="str">
        <f>+'Gen-1'!$C$4</f>
        <v>Audited</v>
      </c>
      <c r="D5" s="514" t="str">
        <f>+'Gen-1'!$D$4</f>
        <v>Unaudited</v>
      </c>
      <c r="E5" s="368"/>
      <c r="F5" s="368"/>
      <c r="G5" s="368"/>
      <c r="H5" s="368"/>
      <c r="I5" s="368"/>
      <c r="J5" s="514" t="str">
        <f>+'Gen-1'!$E$4</f>
        <v>Proposed</v>
      </c>
    </row>
    <row r="6" spans="1:10">
      <c r="A6" s="504" t="s">
        <v>352</v>
      </c>
      <c r="B6" s="374" t="s">
        <v>18</v>
      </c>
      <c r="C6" s="513" t="str">
        <f>+'Gen-1'!$C$5</f>
        <v>Actual</v>
      </c>
      <c r="D6" s="514" t="str">
        <f>+'Gen-1'!$D$5</f>
        <v>Actual</v>
      </c>
      <c r="E6" s="374" t="s">
        <v>6</v>
      </c>
      <c r="F6" s="374" t="s">
        <v>6</v>
      </c>
      <c r="G6" s="374" t="s">
        <v>6</v>
      </c>
      <c r="H6" s="374" t="s">
        <v>6</v>
      </c>
      <c r="I6" s="374" t="s">
        <v>6</v>
      </c>
      <c r="J6" s="514" t="str">
        <f>+'Gen-1'!$E$5</f>
        <v>Budget</v>
      </c>
    </row>
    <row r="7" spans="1:10">
      <c r="A7" s="375" t="s">
        <v>166</v>
      </c>
      <c r="B7" s="368"/>
      <c r="C7" s="376"/>
      <c r="D7" s="376"/>
      <c r="E7" s="376"/>
      <c r="F7" s="376"/>
      <c r="G7" s="376"/>
      <c r="H7" s="376"/>
      <c r="I7" s="376"/>
      <c r="J7" s="376"/>
    </row>
    <row r="8" spans="1:10">
      <c r="A8" s="377" t="s">
        <v>167</v>
      </c>
      <c r="B8" s="374">
        <v>3</v>
      </c>
      <c r="C8" s="378">
        <v>2492147</v>
      </c>
      <c r="D8" s="379">
        <f>+C35</f>
        <v>2254752</v>
      </c>
      <c r="E8" s="378"/>
      <c r="F8" s="378"/>
      <c r="G8" s="378"/>
      <c r="H8" s="378"/>
      <c r="I8" s="378"/>
      <c r="J8" s="379">
        <f>D35</f>
        <v>2639455</v>
      </c>
    </row>
    <row r="9" spans="1:10">
      <c r="A9" s="375" t="s">
        <v>20</v>
      </c>
      <c r="B9" s="375"/>
      <c r="C9" s="380"/>
      <c r="D9" s="380"/>
      <c r="E9" s="380"/>
      <c r="F9" s="380"/>
      <c r="G9" s="380"/>
      <c r="H9" s="380"/>
      <c r="I9" s="380"/>
      <c r="J9" s="380"/>
    </row>
    <row r="10" spans="1:10">
      <c r="A10" s="375" t="s">
        <v>168</v>
      </c>
      <c r="B10" s="374">
        <v>9</v>
      </c>
      <c r="C10" s="378"/>
      <c r="D10" s="378"/>
      <c r="E10" s="378"/>
      <c r="F10" s="378"/>
      <c r="G10" s="378"/>
      <c r="H10" s="378"/>
      <c r="I10" s="378"/>
      <c r="J10" s="379">
        <f>SUM(E10:I10)</f>
        <v>0</v>
      </c>
    </row>
    <row r="11" spans="1:10">
      <c r="A11" s="375" t="s">
        <v>169</v>
      </c>
      <c r="B11" s="381">
        <v>15</v>
      </c>
      <c r="C11" s="382"/>
      <c r="D11" s="382"/>
      <c r="E11" s="382"/>
      <c r="F11" s="382"/>
      <c r="G11" s="382"/>
      <c r="H11" s="382"/>
      <c r="I11" s="382"/>
      <c r="J11" s="383">
        <f>SUM(E11:I11)</f>
        <v>0</v>
      </c>
    </row>
    <row r="12" spans="1:10">
      <c r="A12" s="384" t="s">
        <v>170</v>
      </c>
      <c r="B12" s="374">
        <v>50</v>
      </c>
      <c r="C12" s="382"/>
      <c r="D12" s="382"/>
      <c r="E12" s="382"/>
      <c r="F12" s="382"/>
      <c r="G12" s="382"/>
      <c r="H12" s="382"/>
      <c r="I12" s="382"/>
      <c r="J12" s="383">
        <f>SUM(E12:I12)</f>
        <v>0</v>
      </c>
    </row>
    <row r="13" spans="1:10">
      <c r="A13" s="375" t="s">
        <v>171</v>
      </c>
      <c r="B13" s="381">
        <v>53</v>
      </c>
      <c r="C13" s="382">
        <v>1854971</v>
      </c>
      <c r="D13" s="382">
        <v>1998635</v>
      </c>
      <c r="E13" s="382">
        <v>1941650</v>
      </c>
      <c r="F13" s="382"/>
      <c r="G13" s="382"/>
      <c r="H13" s="382"/>
      <c r="I13" s="382"/>
      <c r="J13" s="383">
        <f>SUM(E13:I13)</f>
        <v>1941650</v>
      </c>
    </row>
    <row r="14" spans="1:10">
      <c r="A14" s="375" t="s">
        <v>172</v>
      </c>
      <c r="B14" s="381">
        <v>52</v>
      </c>
      <c r="C14" s="382">
        <v>32730</v>
      </c>
      <c r="D14" s="382">
        <v>16394</v>
      </c>
      <c r="E14" s="382">
        <v>6200</v>
      </c>
      <c r="F14" s="382"/>
      <c r="G14" s="382"/>
      <c r="H14" s="382"/>
      <c r="I14" s="382"/>
      <c r="J14" s="383">
        <f>SUM(E14:I14)</f>
        <v>6200</v>
      </c>
    </row>
    <row r="15" spans="1:10">
      <c r="A15" s="385" t="s">
        <v>173</v>
      </c>
      <c r="B15" s="381">
        <v>51</v>
      </c>
      <c r="C15" s="382"/>
      <c r="D15" s="382"/>
      <c r="E15" s="69" t="s">
        <v>112</v>
      </c>
      <c r="F15" s="69" t="s">
        <v>112</v>
      </c>
      <c r="G15" s="69" t="s">
        <v>112</v>
      </c>
      <c r="H15" s="69" t="s">
        <v>112</v>
      </c>
      <c r="I15" s="69" t="s">
        <v>112</v>
      </c>
      <c r="J15" s="69" t="s">
        <v>112</v>
      </c>
    </row>
    <row r="16" spans="1:10">
      <c r="A16" s="377" t="s">
        <v>174</v>
      </c>
      <c r="B16" s="374">
        <v>54</v>
      </c>
      <c r="C16" s="383">
        <f t="shared" ref="C16:I16" si="0">SUM(C10:C15)</f>
        <v>1887701</v>
      </c>
      <c r="D16" s="383">
        <f t="shared" si="0"/>
        <v>2015029</v>
      </c>
      <c r="E16" s="383">
        <f t="shared" si="0"/>
        <v>1947850</v>
      </c>
      <c r="F16" s="383">
        <f t="shared" si="0"/>
        <v>0</v>
      </c>
      <c r="G16" s="383">
        <f t="shared" si="0"/>
        <v>0</v>
      </c>
      <c r="H16" s="383">
        <f t="shared" si="0"/>
        <v>0</v>
      </c>
      <c r="I16" s="383">
        <f t="shared" si="0"/>
        <v>0</v>
      </c>
      <c r="J16" s="383">
        <f>SUM(E16:I16)</f>
        <v>1947850</v>
      </c>
    </row>
    <row r="17" spans="1:10">
      <c r="A17" s="375" t="s">
        <v>52</v>
      </c>
      <c r="B17" s="375"/>
      <c r="C17" s="380"/>
      <c r="D17" s="380"/>
      <c r="E17" s="380"/>
      <c r="F17" s="380"/>
      <c r="G17" s="380"/>
      <c r="H17" s="380"/>
      <c r="I17" s="380"/>
      <c r="J17" s="380"/>
    </row>
    <row r="18" spans="1:10">
      <c r="A18" s="375" t="s">
        <v>175</v>
      </c>
      <c r="B18" s="374">
        <v>69</v>
      </c>
      <c r="C18" s="378">
        <v>191949</v>
      </c>
      <c r="D18" s="378">
        <v>205140</v>
      </c>
      <c r="E18" s="378">
        <v>220259</v>
      </c>
      <c r="F18" s="378"/>
      <c r="G18" s="378"/>
      <c r="H18" s="378"/>
      <c r="I18" s="378"/>
      <c r="J18" s="379">
        <f t="shared" ref="J18:J27" si="1">SUM(E18:I18)</f>
        <v>220259</v>
      </c>
    </row>
    <row r="19" spans="1:10">
      <c r="A19" s="375" t="s">
        <v>176</v>
      </c>
      <c r="B19" s="381">
        <v>70</v>
      </c>
      <c r="C19" s="382">
        <v>1155567</v>
      </c>
      <c r="D19" s="382">
        <v>1017511</v>
      </c>
      <c r="E19" s="382">
        <v>1494469</v>
      </c>
      <c r="F19" s="382"/>
      <c r="G19" s="382"/>
      <c r="H19" s="382"/>
      <c r="I19" s="382"/>
      <c r="J19" s="383">
        <f t="shared" si="1"/>
        <v>1494469</v>
      </c>
    </row>
    <row r="20" spans="1:10">
      <c r="A20" s="375" t="s">
        <v>177</v>
      </c>
      <c r="B20" s="381">
        <v>71</v>
      </c>
      <c r="C20" s="382"/>
      <c r="D20" s="382"/>
      <c r="E20" s="382"/>
      <c r="F20" s="382"/>
      <c r="G20" s="382"/>
      <c r="H20" s="382"/>
      <c r="I20" s="382"/>
      <c r="J20" s="383">
        <f t="shared" si="1"/>
        <v>0</v>
      </c>
    </row>
    <row r="21" spans="1:10">
      <c r="A21" s="375" t="s">
        <v>178</v>
      </c>
      <c r="B21" s="381">
        <v>72</v>
      </c>
      <c r="C21" s="382"/>
      <c r="D21" s="382"/>
      <c r="E21" s="382"/>
      <c r="F21" s="382"/>
      <c r="G21" s="382"/>
      <c r="H21" s="382"/>
      <c r="I21" s="382"/>
      <c r="J21" s="383">
        <f t="shared" si="1"/>
        <v>0</v>
      </c>
    </row>
    <row r="22" spans="1:10">
      <c r="A22" s="384" t="s">
        <v>179</v>
      </c>
      <c r="B22" s="381">
        <v>73</v>
      </c>
      <c r="C22" s="382">
        <v>66312</v>
      </c>
      <c r="D22" s="382">
        <v>27493</v>
      </c>
      <c r="E22" s="382">
        <v>69000</v>
      </c>
      <c r="F22" s="382"/>
      <c r="G22" s="382"/>
      <c r="H22" s="382"/>
      <c r="I22" s="382"/>
      <c r="J22" s="383">
        <f t="shared" si="1"/>
        <v>69000</v>
      </c>
    </row>
    <row r="23" spans="1:10">
      <c r="A23" s="583" t="s">
        <v>461</v>
      </c>
      <c r="B23" s="381">
        <v>74</v>
      </c>
      <c r="C23" s="382">
        <v>563680</v>
      </c>
      <c r="D23" s="382">
        <v>227446</v>
      </c>
      <c r="E23" s="382">
        <v>563084</v>
      </c>
      <c r="F23" s="382"/>
      <c r="G23" s="382"/>
      <c r="H23" s="382"/>
      <c r="I23" s="382"/>
      <c r="J23" s="383">
        <f t="shared" si="1"/>
        <v>563084</v>
      </c>
    </row>
    <row r="24" spans="1:10">
      <c r="A24" s="583" t="s">
        <v>462</v>
      </c>
      <c r="B24" s="381">
        <v>75</v>
      </c>
      <c r="C24" s="382">
        <v>147588</v>
      </c>
      <c r="D24" s="382">
        <v>150307</v>
      </c>
      <c r="E24" s="382">
        <v>147788</v>
      </c>
      <c r="F24" s="382"/>
      <c r="G24" s="382"/>
      <c r="H24" s="382"/>
      <c r="I24" s="382"/>
      <c r="J24" s="383">
        <f t="shared" si="1"/>
        <v>147788</v>
      </c>
    </row>
    <row r="25" spans="1:10">
      <c r="A25" s="386" t="s">
        <v>180</v>
      </c>
      <c r="B25" s="381">
        <v>76</v>
      </c>
      <c r="C25" s="382"/>
      <c r="D25" s="382"/>
      <c r="E25" s="382"/>
      <c r="F25" s="382"/>
      <c r="G25" s="382"/>
      <c r="H25" s="382"/>
      <c r="I25" s="382"/>
      <c r="J25" s="383">
        <f t="shared" si="1"/>
        <v>0</v>
      </c>
    </row>
    <row r="26" spans="1:10">
      <c r="A26" s="386" t="s">
        <v>180</v>
      </c>
      <c r="B26" s="381">
        <v>77</v>
      </c>
      <c r="C26" s="382"/>
      <c r="D26" s="382"/>
      <c r="E26" s="382"/>
      <c r="F26" s="382"/>
      <c r="G26" s="382"/>
      <c r="H26" s="382"/>
      <c r="I26" s="382"/>
      <c r="J26" s="383">
        <f t="shared" si="1"/>
        <v>0</v>
      </c>
    </row>
    <row r="27" spans="1:10">
      <c r="A27" s="377" t="s">
        <v>181</v>
      </c>
      <c r="B27" s="381">
        <v>78</v>
      </c>
      <c r="C27" s="383">
        <f t="shared" ref="C27:I27" si="2">SUM(C18:C26)</f>
        <v>2125096</v>
      </c>
      <c r="D27" s="383">
        <f t="shared" si="2"/>
        <v>1627897</v>
      </c>
      <c r="E27" s="383">
        <f t="shared" si="2"/>
        <v>2494600</v>
      </c>
      <c r="F27" s="383">
        <f t="shared" si="2"/>
        <v>0</v>
      </c>
      <c r="G27" s="383">
        <f t="shared" si="2"/>
        <v>0</v>
      </c>
      <c r="H27" s="383">
        <f t="shared" si="2"/>
        <v>0</v>
      </c>
      <c r="I27" s="383">
        <f t="shared" si="2"/>
        <v>0</v>
      </c>
      <c r="J27" s="383">
        <f t="shared" si="1"/>
        <v>2494600</v>
      </c>
    </row>
    <row r="28" spans="1:10">
      <c r="A28" s="375" t="s">
        <v>63</v>
      </c>
      <c r="B28" s="373"/>
      <c r="C28" s="380"/>
      <c r="D28" s="380"/>
      <c r="E28" s="380"/>
      <c r="F28" s="380"/>
      <c r="G28" s="380"/>
      <c r="H28" s="380"/>
      <c r="I28" s="380"/>
      <c r="J28" s="380"/>
    </row>
    <row r="29" spans="1:10">
      <c r="A29" s="375" t="s">
        <v>182</v>
      </c>
      <c r="B29" s="374">
        <v>80</v>
      </c>
      <c r="C29" s="378"/>
      <c r="D29" s="378"/>
      <c r="E29" s="378"/>
      <c r="F29" s="378"/>
      <c r="G29" s="378"/>
      <c r="H29" s="378"/>
      <c r="I29" s="378"/>
      <c r="J29" s="379">
        <f>SUM(E29:I29)</f>
        <v>0</v>
      </c>
    </row>
    <row r="30" spans="1:10">
      <c r="A30" s="375" t="s">
        <v>64</v>
      </c>
      <c r="B30" s="381">
        <v>81</v>
      </c>
      <c r="C30" s="382"/>
      <c r="D30" s="382">
        <v>2429</v>
      </c>
      <c r="E30" s="382">
        <v>5400</v>
      </c>
      <c r="F30" s="382"/>
      <c r="G30" s="382"/>
      <c r="H30" s="382"/>
      <c r="I30" s="382"/>
      <c r="J30" s="383">
        <f>SUM(E30:I30)</f>
        <v>5400</v>
      </c>
    </row>
    <row r="31" spans="1:10">
      <c r="A31" s="377" t="s">
        <v>183</v>
      </c>
      <c r="B31" s="374">
        <v>89</v>
      </c>
      <c r="C31" s="379">
        <f t="shared" ref="C31:I31" si="3">SUM(C29:C30)</f>
        <v>0</v>
      </c>
      <c r="D31" s="379">
        <f t="shared" si="3"/>
        <v>2429</v>
      </c>
      <c r="E31" s="379">
        <f t="shared" si="3"/>
        <v>5400</v>
      </c>
      <c r="F31" s="379">
        <f t="shared" si="3"/>
        <v>0</v>
      </c>
      <c r="G31" s="379">
        <f t="shared" si="3"/>
        <v>0</v>
      </c>
      <c r="H31" s="379">
        <f t="shared" si="3"/>
        <v>0</v>
      </c>
      <c r="I31" s="379">
        <f t="shared" si="3"/>
        <v>0</v>
      </c>
      <c r="J31" s="379">
        <f>SUM(E31:I31)</f>
        <v>5400</v>
      </c>
    </row>
    <row r="32" spans="1:10">
      <c r="A32" s="375" t="s">
        <v>355</v>
      </c>
      <c r="B32" s="368"/>
      <c r="C32" s="376"/>
      <c r="D32" s="376"/>
      <c r="E32" s="376"/>
      <c r="F32" s="376"/>
      <c r="G32" s="376"/>
      <c r="H32" s="376"/>
      <c r="I32" s="376"/>
      <c r="J32" s="376"/>
    </row>
    <row r="33" spans="1:10">
      <c r="A33" s="377" t="s">
        <v>184</v>
      </c>
      <c r="B33" s="374">
        <v>90</v>
      </c>
      <c r="C33" s="379">
        <f t="shared" ref="C33:I33" si="4">SUM(C27+C31)</f>
        <v>2125096</v>
      </c>
      <c r="D33" s="379">
        <f t="shared" si="4"/>
        <v>1630326</v>
      </c>
      <c r="E33" s="379">
        <f t="shared" si="4"/>
        <v>2500000</v>
      </c>
      <c r="F33" s="379">
        <f t="shared" si="4"/>
        <v>0</v>
      </c>
      <c r="G33" s="379">
        <f t="shared" si="4"/>
        <v>0</v>
      </c>
      <c r="H33" s="379">
        <f t="shared" si="4"/>
        <v>0</v>
      </c>
      <c r="I33" s="379">
        <f t="shared" si="4"/>
        <v>0</v>
      </c>
      <c r="J33" s="379">
        <f>SUM(E33:I33)</f>
        <v>2500000</v>
      </c>
    </row>
    <row r="34" spans="1:10">
      <c r="A34" s="367" t="s">
        <v>356</v>
      </c>
      <c r="B34" s="368"/>
      <c r="C34" s="376"/>
      <c r="D34" s="376"/>
      <c r="E34" s="376"/>
      <c r="F34" s="376"/>
      <c r="G34" s="376"/>
      <c r="H34" s="376"/>
      <c r="I34" s="376"/>
      <c r="J34" s="376"/>
    </row>
    <row r="35" spans="1:10">
      <c r="A35" s="377" t="s">
        <v>185</v>
      </c>
      <c r="B35" s="374">
        <v>92</v>
      </c>
      <c r="C35" s="379">
        <f t="shared" ref="C35:J35" si="5">SUM(C8+C16-C33)</f>
        <v>2254752</v>
      </c>
      <c r="D35" s="379">
        <f t="shared" si="5"/>
        <v>2639455</v>
      </c>
      <c r="E35" s="379">
        <f t="shared" si="5"/>
        <v>-552150</v>
      </c>
      <c r="F35" s="379">
        <f t="shared" si="5"/>
        <v>0</v>
      </c>
      <c r="G35" s="379">
        <f t="shared" si="5"/>
        <v>0</v>
      </c>
      <c r="H35" s="379">
        <f t="shared" si="5"/>
        <v>0</v>
      </c>
      <c r="I35" s="379">
        <f t="shared" si="5"/>
        <v>0</v>
      </c>
      <c r="J35" s="379">
        <f t="shared" si="5"/>
        <v>2087305</v>
      </c>
    </row>
    <row r="36" spans="1:10">
      <c r="A36" s="366"/>
      <c r="B36" s="366"/>
      <c r="C36" s="366"/>
      <c r="D36" s="366"/>
      <c r="E36" s="366"/>
      <c r="F36" s="366"/>
      <c r="G36" s="366"/>
      <c r="H36" s="366"/>
      <c r="I36" s="366"/>
      <c r="J36" s="366"/>
    </row>
    <row r="37" spans="1:10">
      <c r="A37" s="387" t="s">
        <v>343</v>
      </c>
      <c r="B37" s="388"/>
      <c r="C37" s="388"/>
      <c r="D37" s="388"/>
      <c r="E37" s="388"/>
      <c r="F37" s="388"/>
      <c r="G37" s="388"/>
      <c r="H37" s="388"/>
      <c r="I37" s="388"/>
      <c r="J37" s="388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5" zoomScaleNormal="75" workbookViewId="0">
      <selection activeCell="D20" sqref="D20"/>
    </sheetView>
  </sheetViews>
  <sheetFormatPr defaultColWidth="9" defaultRowHeight="15.6"/>
  <cols>
    <col min="1" max="1" width="40.69921875" style="102" customWidth="1"/>
    <col min="2" max="2" width="8.59765625" style="102" customWidth="1"/>
    <col min="3" max="3" width="17.59765625" style="102" customWidth="1"/>
    <col min="4" max="4" width="1.69921875" style="102" customWidth="1"/>
    <col min="5" max="5" width="17.59765625" style="102" customWidth="1"/>
    <col min="6" max="6" width="1.5" style="102" customWidth="1"/>
    <col min="7" max="7" width="17.59765625" style="102" customWidth="1"/>
    <col min="8" max="8" width="1.69921875" style="102" customWidth="1"/>
    <col min="9" max="9" width="17.59765625" style="102" customWidth="1"/>
    <col min="10" max="16384" width="9" style="102"/>
  </cols>
  <sheetData>
    <row r="1" spans="1:9">
      <c r="A1" s="445" t="s">
        <v>389</v>
      </c>
      <c r="B1" s="445"/>
      <c r="C1" s="445"/>
      <c r="D1" s="445"/>
      <c r="E1" s="445"/>
      <c r="F1" s="445"/>
      <c r="G1" s="445"/>
      <c r="H1" s="445"/>
      <c r="I1" s="446" t="s">
        <v>106</v>
      </c>
    </row>
    <row r="2" spans="1:9">
      <c r="A2" s="447" t="s">
        <v>416</v>
      </c>
      <c r="B2" s="447"/>
      <c r="C2" s="445"/>
      <c r="D2" s="445"/>
      <c r="E2" s="463" t="s">
        <v>239</v>
      </c>
      <c r="F2" s="445"/>
      <c r="G2" s="448" t="str">
        <f>+'F108'!C2</f>
        <v>Allen County Community College</v>
      </c>
      <c r="H2" s="449"/>
      <c r="I2" s="448"/>
    </row>
    <row r="3" spans="1:9">
      <c r="A3" s="445"/>
      <c r="B3" s="445"/>
      <c r="C3" s="445"/>
      <c r="D3" s="445"/>
      <c r="E3" s="463" t="s">
        <v>107</v>
      </c>
      <c r="F3" s="445"/>
      <c r="G3" s="448" t="str">
        <f>+'F108'!C4</f>
        <v>Allen</v>
      </c>
      <c r="H3" s="449"/>
      <c r="I3" s="448"/>
    </row>
    <row r="4" spans="1:9">
      <c r="A4" s="445"/>
      <c r="B4" s="445"/>
      <c r="C4" s="450"/>
      <c r="D4" s="450"/>
      <c r="E4" s="450"/>
      <c r="F4" s="450"/>
      <c r="G4" s="451"/>
      <c r="H4" s="451"/>
      <c r="I4" s="450"/>
    </row>
    <row r="5" spans="1:9">
      <c r="A5" s="462" t="s">
        <v>242</v>
      </c>
      <c r="B5" s="450"/>
      <c r="C5" s="450"/>
      <c r="D5" s="450"/>
      <c r="E5" s="450"/>
      <c r="F5" s="450"/>
      <c r="G5" s="450"/>
      <c r="H5" s="450"/>
      <c r="I5" s="450"/>
    </row>
    <row r="6" spans="1:9">
      <c r="A6" s="450" t="s">
        <v>240</v>
      </c>
      <c r="B6" s="450"/>
      <c r="C6" s="450"/>
      <c r="D6" s="450"/>
      <c r="E6" s="450"/>
      <c r="F6" s="450"/>
      <c r="G6" s="450"/>
      <c r="H6" s="450"/>
      <c r="I6" s="450"/>
    </row>
    <row r="7" spans="1:9">
      <c r="A7" s="452" t="s">
        <v>241</v>
      </c>
      <c r="B7" s="452"/>
      <c r="C7" s="452"/>
      <c r="D7" s="452"/>
      <c r="E7" s="452"/>
      <c r="F7" s="452"/>
      <c r="G7" s="452"/>
      <c r="H7" s="452"/>
      <c r="I7" s="452"/>
    </row>
    <row r="8" spans="1:9">
      <c r="A8" s="454" t="s">
        <v>420</v>
      </c>
      <c r="B8" s="453"/>
      <c r="C8" s="454"/>
      <c r="D8" s="454"/>
      <c r="E8" s="454"/>
      <c r="F8" s="454"/>
      <c r="G8" s="454"/>
      <c r="H8" s="454"/>
      <c r="I8" s="454"/>
    </row>
    <row r="9" spans="1:9">
      <c r="A9" s="445"/>
      <c r="B9" s="445"/>
      <c r="C9" s="455"/>
      <c r="D9" s="455"/>
      <c r="E9" s="455" t="s">
        <v>398</v>
      </c>
      <c r="F9" s="455"/>
      <c r="G9" s="455" t="s">
        <v>243</v>
      </c>
      <c r="H9" s="455"/>
      <c r="I9" s="455"/>
    </row>
    <row r="10" spans="1:9">
      <c r="A10" s="445"/>
      <c r="B10" s="445"/>
      <c r="C10" s="455"/>
      <c r="D10" s="455"/>
      <c r="E10" s="455" t="s">
        <v>399</v>
      </c>
      <c r="F10" s="455"/>
      <c r="G10" s="455"/>
      <c r="H10" s="455"/>
      <c r="I10" s="455"/>
    </row>
    <row r="11" spans="1:9">
      <c r="A11" s="445"/>
      <c r="B11" s="445"/>
      <c r="C11" s="455" t="s">
        <v>10</v>
      </c>
      <c r="D11" s="455"/>
      <c r="E11" s="455" t="s">
        <v>244</v>
      </c>
      <c r="F11" s="455"/>
      <c r="G11" s="455" t="s">
        <v>244</v>
      </c>
      <c r="H11" s="455"/>
      <c r="I11" s="455"/>
    </row>
    <row r="12" spans="1:9">
      <c r="A12" s="445"/>
      <c r="B12" s="445"/>
      <c r="C12" s="455" t="s">
        <v>6</v>
      </c>
      <c r="D12" s="455"/>
      <c r="E12" s="455" t="s">
        <v>6</v>
      </c>
      <c r="F12" s="455"/>
      <c r="G12" s="455" t="s">
        <v>6</v>
      </c>
      <c r="H12" s="455"/>
      <c r="I12" s="455"/>
    </row>
    <row r="13" spans="1:9">
      <c r="A13" s="445"/>
      <c r="B13" s="445"/>
      <c r="C13" s="445"/>
      <c r="D13" s="445"/>
      <c r="E13" s="445"/>
      <c r="F13" s="445"/>
      <c r="G13" s="445"/>
      <c r="H13" s="445"/>
      <c r="I13" s="445"/>
    </row>
    <row r="14" spans="1:9">
      <c r="A14" s="445" t="s">
        <v>421</v>
      </c>
      <c r="B14" s="445"/>
      <c r="C14" s="456">
        <v>149</v>
      </c>
      <c r="D14" s="457"/>
      <c r="E14" s="456"/>
      <c r="F14" s="457"/>
      <c r="G14" s="456"/>
      <c r="H14" s="457"/>
      <c r="I14" s="578"/>
    </row>
    <row r="15" spans="1:9">
      <c r="A15" s="445"/>
      <c r="B15" s="445"/>
      <c r="C15" s="458"/>
      <c r="D15" s="458"/>
      <c r="E15" s="458"/>
      <c r="F15" s="458"/>
      <c r="G15" s="458"/>
      <c r="H15" s="458"/>
      <c r="I15" s="458"/>
    </row>
    <row r="16" spans="1:9">
      <c r="A16" s="445" t="s">
        <v>422</v>
      </c>
      <c r="B16" s="445"/>
      <c r="C16" s="456">
        <v>1280805</v>
      </c>
      <c r="D16" s="457"/>
      <c r="E16" s="456"/>
      <c r="F16" s="457"/>
      <c r="G16" s="456"/>
      <c r="H16" s="457"/>
      <c r="I16" s="578"/>
    </row>
    <row r="17" spans="1:9">
      <c r="A17" s="445"/>
      <c r="B17" s="445"/>
      <c r="C17" s="457"/>
      <c r="D17" s="457"/>
      <c r="E17" s="457"/>
      <c r="F17" s="457"/>
      <c r="G17" s="457"/>
      <c r="H17" s="457"/>
      <c r="I17" s="458"/>
    </row>
    <row r="18" spans="1:9">
      <c r="A18" s="445" t="s">
        <v>245</v>
      </c>
      <c r="B18" s="459">
        <v>0.04</v>
      </c>
      <c r="C18" s="460">
        <f>SUM(B18*C16)</f>
        <v>51232.200000000004</v>
      </c>
      <c r="D18" s="445"/>
      <c r="E18" s="460">
        <f>SUM(B18*E16)</f>
        <v>0</v>
      </c>
      <c r="F18" s="445"/>
      <c r="G18" s="460">
        <f>SUM(B18*G16)</f>
        <v>0</v>
      </c>
      <c r="H18" s="445"/>
      <c r="I18" s="458"/>
    </row>
    <row r="19" spans="1:9">
      <c r="A19" s="445"/>
      <c r="B19" s="445"/>
      <c r="C19" s="457"/>
      <c r="D19" s="457"/>
      <c r="E19" s="457"/>
      <c r="F19" s="457"/>
      <c r="G19" s="457"/>
      <c r="H19" s="457"/>
      <c r="I19" s="458"/>
    </row>
    <row r="20" spans="1:9">
      <c r="A20" s="445" t="s">
        <v>423</v>
      </c>
      <c r="B20" s="445"/>
      <c r="C20" s="456">
        <v>1187630</v>
      </c>
      <c r="D20" s="457"/>
      <c r="E20" s="456"/>
      <c r="F20" s="457"/>
      <c r="G20" s="456"/>
      <c r="H20" s="457"/>
      <c r="I20" s="578"/>
    </row>
    <row r="21" spans="1:9">
      <c r="A21" s="445"/>
      <c r="B21" s="445"/>
      <c r="C21" s="457"/>
      <c r="D21" s="457"/>
      <c r="E21" s="457"/>
      <c r="F21" s="457"/>
      <c r="G21" s="457"/>
      <c r="H21" s="457"/>
      <c r="I21" s="458"/>
    </row>
    <row r="22" spans="1:9">
      <c r="A22" s="445" t="s">
        <v>246</v>
      </c>
      <c r="B22" s="445"/>
      <c r="C22" s="460">
        <f>SUM(C18+C20)</f>
        <v>1238862.2</v>
      </c>
      <c r="D22" s="445"/>
      <c r="E22" s="460">
        <f>SUM(E18+E20)</f>
        <v>0</v>
      </c>
      <c r="F22" s="445"/>
      <c r="G22" s="460">
        <f>SUM(G18+G20)</f>
        <v>0</v>
      </c>
      <c r="H22" s="445"/>
      <c r="I22" s="458"/>
    </row>
    <row r="23" spans="1:9">
      <c r="A23" s="445"/>
      <c r="B23" s="445"/>
      <c r="C23" s="457"/>
      <c r="D23" s="445"/>
      <c r="E23" s="457"/>
      <c r="F23" s="445"/>
      <c r="G23" s="457"/>
      <c r="H23" s="445"/>
      <c r="I23" s="458"/>
    </row>
    <row r="24" spans="1:9">
      <c r="A24" s="445" t="s">
        <v>424</v>
      </c>
      <c r="B24" s="445"/>
      <c r="C24" s="457"/>
      <c r="D24" s="445"/>
      <c r="E24" s="457"/>
      <c r="F24" s="445"/>
      <c r="G24" s="457"/>
      <c r="H24" s="445"/>
      <c r="I24" s="458"/>
    </row>
    <row r="25" spans="1:9">
      <c r="A25" s="445" t="s">
        <v>425</v>
      </c>
      <c r="B25" s="445"/>
      <c r="C25" s="460">
        <f>SUM(C16-C22)</f>
        <v>41942.800000000047</v>
      </c>
      <c r="D25" s="445"/>
      <c r="E25" s="460">
        <f>SUM(E16-E22)</f>
        <v>0</v>
      </c>
      <c r="F25" s="445"/>
      <c r="G25" s="460">
        <f>SUM(G16-G22)</f>
        <v>0</v>
      </c>
      <c r="H25" s="445"/>
      <c r="I25" s="458"/>
    </row>
    <row r="26" spans="1:9">
      <c r="A26" s="445"/>
      <c r="B26" s="445"/>
      <c r="C26" s="457"/>
      <c r="D26" s="445"/>
      <c r="E26" s="457"/>
      <c r="F26" s="445"/>
      <c r="G26" s="457"/>
      <c r="H26" s="445"/>
      <c r="I26" s="458"/>
    </row>
    <row r="27" spans="1:9">
      <c r="A27" s="445" t="s">
        <v>247</v>
      </c>
      <c r="B27" s="445"/>
      <c r="C27" s="457"/>
      <c r="D27" s="445"/>
      <c r="E27" s="457"/>
      <c r="F27" s="445"/>
      <c r="G27" s="457"/>
      <c r="H27" s="445"/>
      <c r="I27" s="458"/>
    </row>
    <row r="28" spans="1:9">
      <c r="A28" s="445" t="s">
        <v>248</v>
      </c>
      <c r="B28" s="445"/>
      <c r="C28" s="457"/>
      <c r="D28" s="445"/>
      <c r="E28" s="457"/>
      <c r="F28" s="445"/>
      <c r="G28" s="457"/>
      <c r="H28" s="445"/>
      <c r="I28" s="458"/>
    </row>
    <row r="29" spans="1:9">
      <c r="A29" s="445" t="s">
        <v>426</v>
      </c>
      <c r="B29" s="445"/>
      <c r="C29" s="460">
        <f>SUM(C18*0.75)</f>
        <v>38424.15</v>
      </c>
      <c r="D29" s="445"/>
      <c r="E29" s="460">
        <f>SUM(E18*0.75)</f>
        <v>0</v>
      </c>
      <c r="F29" s="445"/>
      <c r="G29" s="460">
        <f>SUM(G18*0.75)</f>
        <v>0</v>
      </c>
      <c r="H29" s="445"/>
      <c r="I29" s="458"/>
    </row>
    <row r="30" spans="1:9">
      <c r="A30" s="445"/>
      <c r="B30" s="445"/>
      <c r="C30" s="458"/>
      <c r="D30" s="445"/>
      <c r="E30" s="458"/>
      <c r="F30" s="445"/>
      <c r="G30" s="458"/>
      <c r="H30" s="445"/>
      <c r="I30" s="458"/>
    </row>
    <row r="31" spans="1:9">
      <c r="A31" s="445" t="s">
        <v>249</v>
      </c>
      <c r="B31" s="445"/>
      <c r="C31" s="445"/>
      <c r="D31" s="445"/>
      <c r="E31" s="445"/>
      <c r="F31" s="445"/>
      <c r="G31" s="445"/>
      <c r="H31" s="445"/>
      <c r="I31" s="464"/>
    </row>
    <row r="32" spans="1:9">
      <c r="A32" s="445" t="s">
        <v>250</v>
      </c>
      <c r="B32" s="445"/>
      <c r="C32" s="460">
        <f>SUM(C29*0.6666)</f>
        <v>25613.538390000002</v>
      </c>
      <c r="D32" s="445"/>
      <c r="E32" s="460">
        <f>SUM(E29*0.6666)</f>
        <v>0</v>
      </c>
      <c r="F32" s="445"/>
      <c r="G32" s="460">
        <f>SUM(G29*0.6666)</f>
        <v>0</v>
      </c>
      <c r="H32" s="445"/>
      <c r="I32" s="458"/>
    </row>
    <row r="33" spans="1:9">
      <c r="A33" s="445"/>
      <c r="B33" s="445"/>
      <c r="C33" s="458"/>
      <c r="D33" s="445"/>
      <c r="E33" s="458"/>
      <c r="F33" s="445"/>
      <c r="G33" s="458"/>
      <c r="H33" s="445"/>
      <c r="I33" s="458"/>
    </row>
    <row r="34" spans="1:9">
      <c r="A34" s="445" t="s">
        <v>251</v>
      </c>
      <c r="B34" s="445"/>
      <c r="C34" s="445"/>
      <c r="D34" s="445"/>
      <c r="E34" s="445"/>
      <c r="F34" s="445"/>
      <c r="G34" s="445"/>
      <c r="H34" s="445"/>
      <c r="I34" s="445"/>
    </row>
    <row r="35" spans="1:9">
      <c r="A35" s="445"/>
      <c r="B35" s="445"/>
      <c r="C35" s="445"/>
      <c r="D35" s="445"/>
      <c r="E35" s="445"/>
      <c r="F35" s="445"/>
      <c r="G35" s="445"/>
      <c r="H35" s="445"/>
      <c r="I35" s="445"/>
    </row>
    <row r="36" spans="1:9">
      <c r="A36" s="461" t="s">
        <v>353</v>
      </c>
      <c r="B36" s="461"/>
      <c r="C36" s="445"/>
      <c r="D36" s="445"/>
      <c r="E36" s="445"/>
      <c r="F36" s="445"/>
      <c r="G36" s="445"/>
      <c r="H36" s="445"/>
      <c r="I36" s="445"/>
    </row>
    <row r="37" spans="1:9">
      <c r="A37" s="445"/>
      <c r="B37" s="445"/>
      <c r="C37" s="445"/>
      <c r="D37" s="445"/>
      <c r="E37" s="445"/>
      <c r="F37" s="445"/>
      <c r="G37" s="445"/>
      <c r="H37" s="445"/>
      <c r="I37" s="445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16" zoomScale="90" zoomScaleNormal="90" workbookViewId="0">
      <selection activeCell="D25" sqref="D25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505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00" t="s">
        <v>357</v>
      </c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186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4" t="s">
        <v>75</v>
      </c>
      <c r="B8" s="395">
        <v>3</v>
      </c>
      <c r="C8" s="396">
        <v>492728</v>
      </c>
      <c r="D8" s="397">
        <f>+'Cap Out-2'!C22</f>
        <v>791254</v>
      </c>
      <c r="E8" s="397">
        <f>+'Cap Out-2'!D22</f>
        <v>1107073</v>
      </c>
    </row>
    <row r="9" spans="1:5">
      <c r="A9" s="398"/>
      <c r="B9" s="391"/>
      <c r="C9" s="399"/>
      <c r="D9" s="399"/>
      <c r="E9" s="399"/>
    </row>
    <row r="10" spans="1:5">
      <c r="A10" s="400" t="s">
        <v>20</v>
      </c>
      <c r="B10" s="392"/>
      <c r="C10" s="401"/>
      <c r="D10" s="401"/>
      <c r="E10" s="401"/>
    </row>
    <row r="11" spans="1:5">
      <c r="A11" s="7" t="s">
        <v>23</v>
      </c>
      <c r="B11" s="4"/>
      <c r="C11" s="4"/>
      <c r="D11" s="4"/>
      <c r="E11" s="4"/>
    </row>
    <row r="12" spans="1:5">
      <c r="A12" s="7" t="s">
        <v>24</v>
      </c>
      <c r="B12" s="10">
        <v>10</v>
      </c>
      <c r="C12" s="54"/>
      <c r="D12" s="54"/>
      <c r="E12" s="54"/>
    </row>
    <row r="13" spans="1:5">
      <c r="A13" s="7" t="s">
        <v>25</v>
      </c>
      <c r="B13" s="12">
        <v>11</v>
      </c>
      <c r="C13" s="55"/>
      <c r="D13" s="55"/>
      <c r="E13" s="55"/>
    </row>
    <row r="14" spans="1:5">
      <c r="A14" s="9" t="s">
        <v>26</v>
      </c>
      <c r="B14" s="12">
        <v>19</v>
      </c>
      <c r="C14" s="12">
        <f>SUM(C12:C13)</f>
        <v>0</v>
      </c>
      <c r="D14" s="12">
        <f>SUM(D12:D13)</f>
        <v>0</v>
      </c>
      <c r="E14" s="12">
        <f>SUM(E12:E13)</f>
        <v>0</v>
      </c>
    </row>
    <row r="15" spans="1:5">
      <c r="A15" s="400" t="s">
        <v>27</v>
      </c>
      <c r="B15" s="392"/>
      <c r="C15" s="402"/>
      <c r="D15" s="401"/>
      <c r="E15" s="401"/>
    </row>
    <row r="16" spans="1:5">
      <c r="A16" s="400" t="s">
        <v>28</v>
      </c>
      <c r="B16" s="393">
        <v>21</v>
      </c>
      <c r="C16" s="403"/>
      <c r="D16" s="403"/>
      <c r="E16" s="404">
        <f>+'F263'!N23</f>
        <v>0</v>
      </c>
    </row>
    <row r="17" spans="1:18">
      <c r="A17" s="400" t="s">
        <v>31</v>
      </c>
      <c r="B17" s="393">
        <v>24</v>
      </c>
      <c r="C17" s="403"/>
      <c r="D17" s="403"/>
      <c r="E17" s="404"/>
    </row>
    <row r="18" spans="1:18">
      <c r="A18" s="400" t="s">
        <v>378</v>
      </c>
      <c r="B18" s="393">
        <v>25</v>
      </c>
      <c r="C18" s="403"/>
      <c r="D18" s="403"/>
      <c r="E18" s="403"/>
    </row>
    <row r="19" spans="1:18">
      <c r="A19" s="405" t="s">
        <v>32</v>
      </c>
      <c r="B19" s="393">
        <v>29</v>
      </c>
      <c r="C19" s="404">
        <f>SUM(C16:C18)</f>
        <v>0</v>
      </c>
      <c r="D19" s="404">
        <f>SUM(D16:D18)</f>
        <v>0</v>
      </c>
      <c r="E19" s="404">
        <f>SUM(E16:E18)</f>
        <v>0</v>
      </c>
    </row>
    <row r="20" spans="1:18">
      <c r="A20" s="398" t="s">
        <v>33</v>
      </c>
      <c r="B20" s="391"/>
      <c r="C20" s="406"/>
      <c r="D20" s="399"/>
      <c r="E20" s="399"/>
    </row>
    <row r="21" spans="1:18">
      <c r="A21" s="400" t="s">
        <v>34</v>
      </c>
      <c r="B21" s="393">
        <v>30</v>
      </c>
      <c r="C21" s="407">
        <v>14702</v>
      </c>
      <c r="D21" s="403">
        <v>14894</v>
      </c>
      <c r="E21" s="404">
        <f>+'F112-2'!C22</f>
        <v>11045.679999999993</v>
      </c>
    </row>
    <row r="22" spans="1:18">
      <c r="A22" s="400" t="s">
        <v>35</v>
      </c>
      <c r="B22" s="395">
        <v>31</v>
      </c>
      <c r="C22" s="396">
        <v>296560</v>
      </c>
      <c r="D22" s="397">
        <v>310529</v>
      </c>
      <c r="E22" s="507" t="s">
        <v>112</v>
      </c>
    </row>
    <row r="23" spans="1:18">
      <c r="A23" s="400" t="s">
        <v>36</v>
      </c>
      <c r="B23" s="395">
        <v>32</v>
      </c>
      <c r="C23" s="396">
        <v>46552</v>
      </c>
      <c r="D23" s="396">
        <v>47975</v>
      </c>
      <c r="E23" s="397">
        <f>+'F263'!H23</f>
        <v>47015.485251111189</v>
      </c>
    </row>
    <row r="24" spans="1:18">
      <c r="A24" s="400" t="s">
        <v>37</v>
      </c>
      <c r="B24" s="395">
        <v>33</v>
      </c>
      <c r="C24" s="408">
        <v>614</v>
      </c>
      <c r="D24" s="396">
        <v>540</v>
      </c>
      <c r="E24" s="397">
        <f>+'F263'!J23</f>
        <v>490.88891642481747</v>
      </c>
    </row>
    <row r="25" spans="1:18">
      <c r="A25" s="400" t="s">
        <v>38</v>
      </c>
      <c r="B25" s="395">
        <v>34</v>
      </c>
      <c r="C25" s="396">
        <v>4580</v>
      </c>
      <c r="D25" s="396">
        <v>5806</v>
      </c>
      <c r="E25" s="397">
        <f>+'F112-2'!C29</f>
        <v>6744.9854339999993</v>
      </c>
    </row>
    <row r="26" spans="1:18">
      <c r="A26" s="400" t="s">
        <v>39</v>
      </c>
      <c r="B26" s="395">
        <v>35</v>
      </c>
      <c r="C26" s="396">
        <v>518</v>
      </c>
      <c r="D26" s="396">
        <v>1075</v>
      </c>
      <c r="E26" s="397">
        <f>+'F263'!L23</f>
        <v>0</v>
      </c>
    </row>
    <row r="27" spans="1:18">
      <c r="A27" s="400" t="s">
        <v>40</v>
      </c>
      <c r="B27" s="395">
        <v>36</v>
      </c>
      <c r="C27" s="396"/>
      <c r="D27" s="396"/>
      <c r="E27" s="396"/>
    </row>
    <row r="28" spans="1:18">
      <c r="A28" s="405" t="s">
        <v>41</v>
      </c>
      <c r="B28" s="395">
        <v>39</v>
      </c>
      <c r="C28" s="397">
        <f>SUM(C21:C27)</f>
        <v>363526</v>
      </c>
      <c r="D28" s="397">
        <f>SUM(D21:D27)</f>
        <v>380819</v>
      </c>
      <c r="E28" s="397">
        <f>SUM(E21:E27)</f>
        <v>65297.039601536002</v>
      </c>
    </row>
    <row r="29" spans="1:18">
      <c r="A29" s="398" t="s">
        <v>42</v>
      </c>
      <c r="B29" s="391"/>
      <c r="C29" s="406"/>
      <c r="D29" s="399"/>
      <c r="E29" s="399"/>
    </row>
    <row r="30" spans="1:18">
      <c r="A30" s="400" t="s">
        <v>43</v>
      </c>
      <c r="B30" s="393">
        <v>40</v>
      </c>
      <c r="C30" s="407"/>
      <c r="D30" s="403"/>
      <c r="E30" s="403"/>
    </row>
    <row r="31" spans="1:18">
      <c r="A31" s="400" t="s">
        <v>44</v>
      </c>
      <c r="B31" s="395">
        <v>41</v>
      </c>
      <c r="C31" s="396"/>
      <c r="D31" s="396"/>
      <c r="E31" s="396"/>
    </row>
    <row r="32" spans="1:18">
      <c r="A32" s="400" t="s">
        <v>45</v>
      </c>
      <c r="B32" s="395">
        <v>42</v>
      </c>
      <c r="C32" s="396"/>
      <c r="D32" s="396"/>
      <c r="E32" s="570"/>
      <c r="F32" s="567"/>
      <c r="G32" s="567"/>
      <c r="H32" s="567"/>
      <c r="I32" s="567"/>
      <c r="J32" s="568"/>
      <c r="K32" s="568"/>
      <c r="L32" s="568"/>
      <c r="M32" s="568"/>
      <c r="N32" s="568"/>
      <c r="O32" s="568"/>
      <c r="P32" s="568"/>
      <c r="Q32" s="568"/>
      <c r="R32" s="568"/>
    </row>
    <row r="33" spans="1:18">
      <c r="A33" s="400" t="s">
        <v>46</v>
      </c>
      <c r="B33" s="395">
        <v>43</v>
      </c>
      <c r="C33" s="396"/>
      <c r="D33" s="396"/>
      <c r="E33" s="507" t="s">
        <v>112</v>
      </c>
      <c r="F33" s="567"/>
      <c r="G33" s="567"/>
      <c r="H33" s="567"/>
      <c r="I33" s="567"/>
      <c r="J33" s="568"/>
      <c r="K33" s="568"/>
      <c r="L33" s="568"/>
      <c r="M33" s="568"/>
      <c r="N33" s="568"/>
      <c r="O33" s="568"/>
      <c r="P33" s="568"/>
      <c r="Q33" s="568"/>
      <c r="R33" s="568"/>
    </row>
    <row r="34" spans="1:18">
      <c r="A34" s="400" t="s">
        <v>380</v>
      </c>
      <c r="B34" s="395">
        <v>44</v>
      </c>
      <c r="C34" s="396"/>
      <c r="D34" s="396"/>
      <c r="E34" s="569"/>
    </row>
    <row r="35" spans="1:18">
      <c r="A35" s="405" t="s">
        <v>47</v>
      </c>
      <c r="B35" s="395">
        <v>49</v>
      </c>
      <c r="C35" s="397">
        <f>SUM(C30:C34)</f>
        <v>0</v>
      </c>
      <c r="D35" s="397">
        <f>SUM(D30:D34)</f>
        <v>0</v>
      </c>
      <c r="E35" s="397">
        <f>SUM(E30:E34)</f>
        <v>0</v>
      </c>
    </row>
    <row r="36" spans="1:18">
      <c r="A36" s="409" t="s">
        <v>48</v>
      </c>
      <c r="B36" s="391"/>
      <c r="C36" s="399"/>
      <c r="D36" s="399"/>
      <c r="E36" s="399"/>
    </row>
    <row r="37" spans="1:18">
      <c r="A37" s="405" t="s">
        <v>381</v>
      </c>
      <c r="B37" s="393">
        <v>60</v>
      </c>
      <c r="C37" s="404">
        <f>SUM(C14+C35+C28+C19)</f>
        <v>363526</v>
      </c>
      <c r="D37" s="404">
        <f>SUM(D14+D35+D28+D19)</f>
        <v>380819</v>
      </c>
      <c r="E37" s="404">
        <f>SUM(E14+E35+E28+E19)</f>
        <v>65297.039601536002</v>
      </c>
    </row>
    <row r="38" spans="1:18">
      <c r="A38" s="398"/>
      <c r="B38" s="391"/>
      <c r="C38" s="399"/>
      <c r="D38" s="399"/>
      <c r="E38" s="399"/>
    </row>
    <row r="39" spans="1:18">
      <c r="A39" s="405" t="s">
        <v>49</v>
      </c>
      <c r="B39" s="393">
        <v>62</v>
      </c>
      <c r="C39" s="404">
        <f>SUM(C8+C37)</f>
        <v>856254</v>
      </c>
      <c r="D39" s="404">
        <f>SUM(D8+D37)</f>
        <v>1172073</v>
      </c>
      <c r="E39" s="404">
        <f>SUM(E8+E37)</f>
        <v>1172370.039601536</v>
      </c>
    </row>
    <row r="56" spans="1:5">
      <c r="A56" s="253" t="s">
        <v>343</v>
      </c>
      <c r="B56" s="254"/>
      <c r="C56" s="255"/>
      <c r="D56" s="254"/>
      <c r="E56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90" zoomScaleNormal="90" workbookViewId="0">
      <selection activeCell="F27" sqref="F27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15">
      <c r="A1" s="389"/>
      <c r="B1" s="389"/>
      <c r="C1" s="389"/>
      <c r="D1" s="389"/>
      <c r="E1" s="390" t="s">
        <v>1</v>
      </c>
    </row>
    <row r="2" spans="1:15">
      <c r="A2" s="389"/>
      <c r="B2" s="389"/>
      <c r="C2" s="389"/>
      <c r="D2" s="389"/>
      <c r="E2" s="390" t="s">
        <v>392</v>
      </c>
    </row>
    <row r="3" spans="1:15">
      <c r="A3" s="389" t="s">
        <v>2</v>
      </c>
      <c r="B3" s="389"/>
      <c r="C3" s="389"/>
      <c r="D3" s="389"/>
      <c r="E3" s="3" t="str">
        <f>+'Gen-1'!$E$2</f>
        <v>2013-2014</v>
      </c>
    </row>
    <row r="4" spans="1:15">
      <c r="A4" s="389"/>
      <c r="B4" s="389"/>
      <c r="C4" s="495"/>
      <c r="D4" s="495"/>
      <c r="E4" s="495"/>
    </row>
    <row r="5" spans="1:1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15">
      <c r="A6" s="400" t="s">
        <v>357</v>
      </c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>
      <c r="A7" s="506" t="s">
        <v>186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>
      <c r="A8" s="405" t="s">
        <v>337</v>
      </c>
      <c r="B8" s="393">
        <v>62</v>
      </c>
      <c r="C8" s="397">
        <f>+'Cap Out-1'!C39</f>
        <v>856254</v>
      </c>
      <c r="D8" s="397">
        <f>+'Cap Out-1'!D39</f>
        <v>1172073</v>
      </c>
      <c r="E8" s="422">
        <f>+'Cap Out-1'!E39</f>
        <v>1172370.039601536</v>
      </c>
    </row>
    <row r="9" spans="1:15">
      <c r="A9" s="412"/>
      <c r="B9" s="392"/>
      <c r="C9" s="401"/>
      <c r="D9" s="401"/>
      <c r="E9" s="413"/>
    </row>
    <row r="10" spans="1:15">
      <c r="A10" s="400" t="s">
        <v>52</v>
      </c>
      <c r="B10" s="400"/>
      <c r="C10" s="401"/>
      <c r="D10" s="572"/>
      <c r="E10" s="413"/>
    </row>
    <row r="11" spans="1:15">
      <c r="A11" s="400" t="s">
        <v>187</v>
      </c>
      <c r="B11" s="393">
        <v>71</v>
      </c>
      <c r="C11" s="403"/>
      <c r="D11" s="403"/>
      <c r="E11" s="573">
        <v>1000000</v>
      </c>
      <c r="F11" s="571" t="s">
        <v>382</v>
      </c>
      <c r="G11" s="535"/>
      <c r="H11" s="535"/>
      <c r="I11" s="535"/>
      <c r="J11" s="534"/>
      <c r="K11" s="534"/>
      <c r="L11" s="534"/>
      <c r="M11" s="534"/>
      <c r="N11" s="534"/>
      <c r="O11" s="534"/>
    </row>
    <row r="12" spans="1:15">
      <c r="A12" s="400" t="s">
        <v>188</v>
      </c>
      <c r="B12" s="395">
        <v>72</v>
      </c>
      <c r="C12" s="396">
        <v>65000</v>
      </c>
      <c r="D12" s="396">
        <v>65000</v>
      </c>
      <c r="E12" s="415">
        <v>65000</v>
      </c>
    </row>
    <row r="13" spans="1:15">
      <c r="A13" s="400" t="s">
        <v>189</v>
      </c>
      <c r="B13" s="395">
        <v>73</v>
      </c>
      <c r="C13" s="396"/>
      <c r="D13" s="396"/>
      <c r="E13" s="415"/>
    </row>
    <row r="14" spans="1:15">
      <c r="A14" s="400" t="s">
        <v>190</v>
      </c>
      <c r="B14" s="395">
        <v>74</v>
      </c>
      <c r="C14" s="396"/>
      <c r="D14" s="396"/>
      <c r="E14" s="415"/>
    </row>
    <row r="15" spans="1:15">
      <c r="A15" s="400" t="s">
        <v>191</v>
      </c>
      <c r="B15" s="395">
        <v>75</v>
      </c>
      <c r="C15" s="396"/>
      <c r="D15" s="396"/>
      <c r="E15" s="415"/>
    </row>
    <row r="16" spans="1:15">
      <c r="A16" s="405" t="s">
        <v>181</v>
      </c>
      <c r="B16" s="393">
        <v>79</v>
      </c>
      <c r="C16" s="404">
        <f>SUM(C11:C15)</f>
        <v>65000</v>
      </c>
      <c r="D16" s="404">
        <f>SUM(D11:D15)</f>
        <v>65000</v>
      </c>
      <c r="E16" s="411">
        <f>SUM(E11:E15)</f>
        <v>1065000</v>
      </c>
    </row>
    <row r="17" spans="1:5">
      <c r="A17" s="416"/>
      <c r="B17" s="391"/>
      <c r="C17" s="399"/>
      <c r="D17" s="399"/>
      <c r="E17" s="417"/>
    </row>
    <row r="18" spans="1:5">
      <c r="A18" s="418" t="s">
        <v>183</v>
      </c>
      <c r="B18" s="393">
        <v>89</v>
      </c>
      <c r="C18" s="403"/>
      <c r="D18" s="403"/>
      <c r="E18" s="414"/>
    </row>
    <row r="19" spans="1:5">
      <c r="A19" s="398"/>
      <c r="B19" s="391"/>
      <c r="C19" s="399"/>
      <c r="D19" s="399"/>
      <c r="E19" s="417"/>
    </row>
    <row r="20" spans="1:5">
      <c r="A20" s="405" t="s">
        <v>192</v>
      </c>
      <c r="B20" s="393">
        <v>90</v>
      </c>
      <c r="C20" s="404">
        <f>SUM(C16+C18)</f>
        <v>65000</v>
      </c>
      <c r="D20" s="404">
        <f>SUM(D16+D18)</f>
        <v>65000</v>
      </c>
      <c r="E20" s="411">
        <f>SUM(E16+E18)</f>
        <v>1065000</v>
      </c>
    </row>
    <row r="21" spans="1:5">
      <c r="A21" s="398"/>
      <c r="B21" s="391"/>
      <c r="C21" s="399"/>
      <c r="D21" s="399"/>
      <c r="E21" s="419"/>
    </row>
    <row r="22" spans="1:5">
      <c r="A22" s="405" t="s">
        <v>193</v>
      </c>
      <c r="B22" s="393">
        <v>93</v>
      </c>
      <c r="C22" s="404">
        <f>SUM(C8-C20)</f>
        <v>791254</v>
      </c>
      <c r="D22" s="404">
        <f>SUM(D8-D20)</f>
        <v>1107073</v>
      </c>
      <c r="E22" s="507" t="s">
        <v>112</v>
      </c>
    </row>
    <row r="23" spans="1:5">
      <c r="A23" s="400" t="s">
        <v>151</v>
      </c>
      <c r="B23" s="392"/>
      <c r="C23" s="406"/>
      <c r="D23" s="406"/>
      <c r="E23" s="413"/>
    </row>
    <row r="24" spans="1:5">
      <c r="A24" s="420" t="s">
        <v>152</v>
      </c>
      <c r="B24" s="393">
        <v>94</v>
      </c>
      <c r="C24" s="406"/>
      <c r="D24" s="406"/>
      <c r="E24" s="411">
        <f>+'Cap Out-1'!E8</f>
        <v>1107073</v>
      </c>
    </row>
    <row r="25" spans="1:5">
      <c r="A25" s="421" t="s">
        <v>69</v>
      </c>
      <c r="B25" s="395">
        <v>95</v>
      </c>
      <c r="C25" s="406"/>
      <c r="D25" s="406"/>
      <c r="E25" s="422">
        <f>+'Cap Out-1'!E21</f>
        <v>11045.679999999993</v>
      </c>
    </row>
    <row r="26" spans="1:5">
      <c r="A26" s="421" t="s">
        <v>153</v>
      </c>
      <c r="B26" s="395">
        <v>96</v>
      </c>
      <c r="C26" s="406"/>
      <c r="D26" s="406"/>
      <c r="E26" s="422">
        <f>+'Cap Out-1'!E37-'Cap Out-1'!E21</f>
        <v>54251.359601536009</v>
      </c>
    </row>
    <row r="27" spans="1:5">
      <c r="A27" s="421" t="s">
        <v>194</v>
      </c>
      <c r="B27" s="395">
        <v>97</v>
      </c>
      <c r="C27" s="406"/>
      <c r="D27" s="406"/>
      <c r="E27" s="415">
        <v>99244</v>
      </c>
    </row>
    <row r="28" spans="1:5">
      <c r="A28" s="398"/>
      <c r="B28" s="391"/>
      <c r="C28" s="406"/>
      <c r="D28" s="406"/>
      <c r="E28" s="417"/>
    </row>
    <row r="29" spans="1:5">
      <c r="A29" s="405" t="s">
        <v>195</v>
      </c>
      <c r="B29" s="393">
        <v>98</v>
      </c>
      <c r="C29" s="406"/>
      <c r="D29" s="406"/>
      <c r="E29" s="411">
        <f>SUM(E24:E27)</f>
        <v>1271614.039601536</v>
      </c>
    </row>
    <row r="30" spans="1:5">
      <c r="A30" s="409"/>
      <c r="B30" s="391"/>
      <c r="C30" s="406"/>
      <c r="D30" s="406"/>
      <c r="E30" s="417"/>
    </row>
    <row r="31" spans="1:5">
      <c r="A31" s="405" t="s">
        <v>71</v>
      </c>
      <c r="B31" s="393">
        <v>99</v>
      </c>
      <c r="C31" s="406"/>
      <c r="D31" s="406"/>
      <c r="E31" s="411">
        <f>E20</f>
        <v>1065000</v>
      </c>
    </row>
    <row r="32" spans="1:5">
      <c r="A32" s="421" t="s">
        <v>72</v>
      </c>
      <c r="B32" s="395">
        <v>100</v>
      </c>
      <c r="C32" s="406"/>
      <c r="D32" s="406"/>
      <c r="E32" s="415">
        <f>E31*0.5</f>
        <v>532500</v>
      </c>
    </row>
    <row r="33" spans="1:5">
      <c r="A33" s="421" t="s">
        <v>73</v>
      </c>
      <c r="B33" s="395">
        <v>101</v>
      </c>
      <c r="C33" s="406"/>
      <c r="D33" s="406"/>
      <c r="E33" s="422">
        <f>E31+E32</f>
        <v>1597500</v>
      </c>
    </row>
    <row r="34" spans="1:5">
      <c r="A34" s="421" t="s">
        <v>155</v>
      </c>
      <c r="B34" s="395">
        <v>102</v>
      </c>
      <c r="C34" s="70"/>
      <c r="D34" s="70"/>
      <c r="E34" s="66">
        <f>+E33-E29</f>
        <v>325885.960398464</v>
      </c>
    </row>
    <row r="35" spans="1:5">
      <c r="A35" s="421" t="s">
        <v>156</v>
      </c>
      <c r="B35" s="395">
        <v>103</v>
      </c>
      <c r="C35" s="71">
        <f>+'F112-2'!B38</f>
        <v>0.04</v>
      </c>
      <c r="D35" s="61"/>
      <c r="E35" s="65">
        <f>+E36-E34</f>
        <v>13578.581683269353</v>
      </c>
    </row>
    <row r="36" spans="1:5">
      <c r="A36" s="421" t="s">
        <v>157</v>
      </c>
      <c r="B36" s="395">
        <v>104</v>
      </c>
      <c r="C36" s="61"/>
      <c r="D36" s="61"/>
      <c r="E36" s="65">
        <f>+E34/(1-C35)</f>
        <v>339464.54208173335</v>
      </c>
    </row>
    <row r="37" spans="1:5">
      <c r="A37" s="423" t="s">
        <v>76</v>
      </c>
      <c r="B37" s="423"/>
      <c r="C37" s="423"/>
      <c r="D37" s="423"/>
      <c r="E37" s="423"/>
    </row>
    <row r="38" spans="1:5">
      <c r="A38" s="423"/>
      <c r="B38" s="423"/>
      <c r="C38" s="423"/>
      <c r="D38" s="423"/>
      <c r="E38" s="423"/>
    </row>
    <row r="39" spans="1:5">
      <c r="A39" s="423"/>
      <c r="B39" s="423"/>
      <c r="C39" s="423"/>
      <c r="D39" s="423"/>
      <c r="E39" s="423"/>
    </row>
    <row r="40" spans="1:5">
      <c r="A40" s="423"/>
      <c r="B40" s="423"/>
      <c r="C40" s="423"/>
      <c r="D40" s="423"/>
      <c r="E40" s="423"/>
    </row>
    <row r="41" spans="1:5">
      <c r="A41" s="423"/>
      <c r="B41" s="423"/>
      <c r="C41" s="423"/>
      <c r="D41" s="423"/>
      <c r="E41" s="423"/>
    </row>
    <row r="42" spans="1:5">
      <c r="A42" s="423"/>
      <c r="B42" s="423"/>
      <c r="C42" s="423"/>
      <c r="D42" s="423"/>
      <c r="E42" s="423"/>
    </row>
    <row r="43" spans="1:5">
      <c r="A43" s="423"/>
      <c r="B43" s="423"/>
      <c r="C43" s="423"/>
      <c r="D43" s="423"/>
      <c r="E43" s="423"/>
    </row>
    <row r="44" spans="1:5">
      <c r="A44" s="423"/>
      <c r="B44" s="423"/>
      <c r="C44" s="423"/>
      <c r="D44" s="423"/>
      <c r="E44" s="423"/>
    </row>
    <row r="45" spans="1:5">
      <c r="A45" s="423"/>
      <c r="B45" s="423"/>
      <c r="C45" s="423"/>
      <c r="D45" s="423"/>
      <c r="E45" s="423"/>
    </row>
    <row r="46" spans="1:5">
      <c r="A46" s="423"/>
      <c r="B46" s="423"/>
      <c r="C46" s="423"/>
      <c r="D46" s="423"/>
      <c r="E46" s="423"/>
    </row>
    <row r="47" spans="1:5">
      <c r="A47" s="423"/>
      <c r="B47" s="423"/>
      <c r="C47" s="423"/>
      <c r="D47" s="423"/>
      <c r="E47" s="423"/>
    </row>
    <row r="48" spans="1:5">
      <c r="A48" s="423"/>
      <c r="B48" s="423"/>
      <c r="C48" s="423"/>
      <c r="D48" s="423"/>
      <c r="E48" s="423"/>
    </row>
    <row r="49" spans="1:5">
      <c r="A49" s="423"/>
      <c r="B49" s="423"/>
      <c r="C49" s="423"/>
      <c r="D49" s="423"/>
      <c r="E49" s="423"/>
    </row>
    <row r="50" spans="1:5">
      <c r="A50" s="423"/>
      <c r="B50" s="423"/>
      <c r="C50" s="423"/>
      <c r="D50" s="423"/>
      <c r="E50" s="423"/>
    </row>
    <row r="51" spans="1:5">
      <c r="A51" s="423"/>
      <c r="B51" s="423"/>
      <c r="C51" s="423"/>
      <c r="D51" s="423"/>
      <c r="E51" s="423"/>
    </row>
    <row r="52" spans="1:5">
      <c r="A52" s="423"/>
      <c r="B52" s="423"/>
      <c r="C52" s="423"/>
      <c r="D52" s="423"/>
      <c r="E52" s="423"/>
    </row>
    <row r="53" spans="1:5">
      <c r="A53" s="423"/>
      <c r="B53" s="423"/>
      <c r="C53" s="423"/>
      <c r="D53" s="423"/>
      <c r="E53" s="423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.09765625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.09765625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505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10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196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4" t="s">
        <v>350</v>
      </c>
      <c r="B8" s="395">
        <v>3</v>
      </c>
      <c r="C8" s="415"/>
      <c r="D8" s="422">
        <f>+'B &amp; I - 2'!C22</f>
        <v>0</v>
      </c>
      <c r="E8" s="422">
        <f>+'B &amp; I - 2'!D22</f>
        <v>0</v>
      </c>
    </row>
    <row r="9" spans="1:5">
      <c r="A9" s="398"/>
      <c r="B9" s="391"/>
      <c r="C9" s="417"/>
      <c r="D9" s="417"/>
      <c r="E9" s="417"/>
    </row>
    <row r="10" spans="1:5">
      <c r="A10" s="400" t="s">
        <v>20</v>
      </c>
      <c r="B10" s="392"/>
      <c r="C10" s="413"/>
      <c r="D10" s="413"/>
      <c r="E10" s="413"/>
    </row>
    <row r="11" spans="1:5">
      <c r="A11" s="400" t="s">
        <v>27</v>
      </c>
      <c r="B11" s="392"/>
      <c r="C11" s="424"/>
      <c r="D11" s="413"/>
      <c r="E11" s="413"/>
    </row>
    <row r="12" spans="1:5">
      <c r="A12" s="400" t="s">
        <v>28</v>
      </c>
      <c r="B12" s="393">
        <v>21</v>
      </c>
      <c r="C12" s="414"/>
      <c r="D12" s="414"/>
      <c r="E12" s="411">
        <f>+'F263'!N25</f>
        <v>0</v>
      </c>
    </row>
    <row r="13" spans="1:5">
      <c r="A13" s="400" t="s">
        <v>31</v>
      </c>
      <c r="B13" s="393">
        <v>24</v>
      </c>
      <c r="C13" s="414"/>
      <c r="D13" s="414"/>
      <c r="E13" s="414"/>
    </row>
    <row r="14" spans="1:5">
      <c r="A14" s="405" t="s">
        <v>32</v>
      </c>
      <c r="B14" s="393">
        <v>29</v>
      </c>
      <c r="C14" s="411">
        <f>SUM(C12:C13)</f>
        <v>0</v>
      </c>
      <c r="D14" s="411">
        <f>SUM(D12:D13)</f>
        <v>0</v>
      </c>
      <c r="E14" s="411">
        <f>SUM(E12:E13)</f>
        <v>0</v>
      </c>
    </row>
    <row r="15" spans="1:5">
      <c r="A15" s="398" t="s">
        <v>33</v>
      </c>
      <c r="B15" s="391"/>
      <c r="C15" s="425"/>
      <c r="D15" s="417"/>
      <c r="E15" s="417"/>
    </row>
    <row r="16" spans="1:5">
      <c r="A16" s="400" t="s">
        <v>34</v>
      </c>
      <c r="B16" s="393">
        <v>30</v>
      </c>
      <c r="C16" s="426"/>
      <c r="D16" s="414"/>
      <c r="E16" s="411">
        <f>+'F112-2'!E22</f>
        <v>0</v>
      </c>
    </row>
    <row r="17" spans="1:5">
      <c r="A17" s="400" t="s">
        <v>35</v>
      </c>
      <c r="B17" s="395">
        <v>31</v>
      </c>
      <c r="C17" s="415"/>
      <c r="D17" s="422">
        <f>+'F112-2'!E17</f>
        <v>0</v>
      </c>
      <c r="E17" s="507" t="s">
        <v>112</v>
      </c>
    </row>
    <row r="18" spans="1:5">
      <c r="A18" s="400" t="s">
        <v>36</v>
      </c>
      <c r="B18" s="395">
        <v>32</v>
      </c>
      <c r="C18" s="415"/>
      <c r="D18" s="415"/>
      <c r="E18" s="422">
        <f>+'F263'!H25</f>
        <v>0</v>
      </c>
    </row>
    <row r="19" spans="1:5">
      <c r="A19" s="400" t="s">
        <v>37</v>
      </c>
      <c r="B19" s="395">
        <v>33</v>
      </c>
      <c r="C19" s="427"/>
      <c r="D19" s="415"/>
      <c r="E19" s="422">
        <f>+'F263'!J25</f>
        <v>0</v>
      </c>
    </row>
    <row r="20" spans="1:5">
      <c r="A20" s="400" t="s">
        <v>38</v>
      </c>
      <c r="B20" s="395">
        <v>34</v>
      </c>
      <c r="C20" s="428"/>
      <c r="D20" s="415"/>
      <c r="E20" s="422">
        <f>+'F112-2'!E29</f>
        <v>0</v>
      </c>
    </row>
    <row r="21" spans="1:5">
      <c r="A21" s="400" t="s">
        <v>39</v>
      </c>
      <c r="B21" s="395">
        <v>35</v>
      </c>
      <c r="C21" s="415"/>
      <c r="D21" s="415"/>
      <c r="E21" s="422">
        <f>+'F263'!L25</f>
        <v>0</v>
      </c>
    </row>
    <row r="22" spans="1:5">
      <c r="A22" s="400" t="s">
        <v>40</v>
      </c>
      <c r="B22" s="395">
        <v>36</v>
      </c>
      <c r="C22" s="415"/>
      <c r="D22" s="415"/>
      <c r="E22" s="415"/>
    </row>
    <row r="23" spans="1:5">
      <c r="A23" s="405" t="s">
        <v>41</v>
      </c>
      <c r="B23" s="395">
        <v>39</v>
      </c>
      <c r="C23" s="422">
        <f>SUM(C16:C22)</f>
        <v>0</v>
      </c>
      <c r="D23" s="422">
        <f>SUM(D16:D22)</f>
        <v>0</v>
      </c>
      <c r="E23" s="422">
        <f>SUM(E16:E22)</f>
        <v>0</v>
      </c>
    </row>
    <row r="24" spans="1:5">
      <c r="A24" s="398" t="s">
        <v>42</v>
      </c>
      <c r="B24" s="391"/>
      <c r="C24" s="425"/>
      <c r="D24" s="417"/>
      <c r="E24" s="417"/>
    </row>
    <row r="25" spans="1:5">
      <c r="A25" s="400" t="s">
        <v>43</v>
      </c>
      <c r="B25" s="393">
        <v>40</v>
      </c>
      <c r="C25" s="426"/>
      <c r="D25" s="414"/>
      <c r="E25" s="414"/>
    </row>
    <row r="26" spans="1:5">
      <c r="A26" s="400" t="s">
        <v>44</v>
      </c>
      <c r="B26" s="395">
        <v>41</v>
      </c>
      <c r="C26" s="415"/>
      <c r="D26" s="415"/>
      <c r="E26" s="415"/>
    </row>
    <row r="27" spans="1:5">
      <c r="A27" s="400" t="s">
        <v>45</v>
      </c>
      <c r="B27" s="395">
        <v>42</v>
      </c>
      <c r="C27" s="415"/>
      <c r="D27" s="415"/>
      <c r="E27" s="415"/>
    </row>
    <row r="28" spans="1:5">
      <c r="A28" s="400" t="s">
        <v>46</v>
      </c>
      <c r="B28" s="395">
        <v>43</v>
      </c>
      <c r="C28" s="422"/>
      <c r="D28" s="422"/>
      <c r="E28" s="507" t="s">
        <v>112</v>
      </c>
    </row>
    <row r="29" spans="1:5">
      <c r="A29" s="405" t="s">
        <v>47</v>
      </c>
      <c r="B29" s="395">
        <v>49</v>
      </c>
      <c r="C29" s="422">
        <f>SUM(C25:C28)</f>
        <v>0</v>
      </c>
      <c r="D29" s="422">
        <f>SUM(D25:D28)</f>
        <v>0</v>
      </c>
      <c r="E29" s="422">
        <f>SUM(E25:E28)</f>
        <v>0</v>
      </c>
    </row>
    <row r="30" spans="1:5">
      <c r="A30" s="409" t="s">
        <v>48</v>
      </c>
      <c r="B30" s="391"/>
      <c r="C30" s="417"/>
      <c r="D30" s="417"/>
      <c r="E30" s="417"/>
    </row>
    <row r="31" spans="1:5">
      <c r="A31" s="405" t="s">
        <v>379</v>
      </c>
      <c r="B31" s="393">
        <v>60</v>
      </c>
      <c r="C31" s="411">
        <f>SUM(C29+C23+C14)</f>
        <v>0</v>
      </c>
      <c r="D31" s="411">
        <f>SUM(D14+D23+D29)</f>
        <v>0</v>
      </c>
      <c r="E31" s="411">
        <f>SUM(E14+E23+E29)</f>
        <v>0</v>
      </c>
    </row>
    <row r="32" spans="1:5">
      <c r="A32" s="398"/>
      <c r="B32" s="391"/>
      <c r="C32" s="417"/>
      <c r="D32" s="417"/>
      <c r="E32" s="417"/>
    </row>
    <row r="33" spans="1:5">
      <c r="A33" s="405" t="s">
        <v>49</v>
      </c>
      <c r="B33" s="393">
        <v>62</v>
      </c>
      <c r="C33" s="411">
        <f>SUM(C8+C31)</f>
        <v>0</v>
      </c>
      <c r="D33" s="411">
        <f>SUM(D8+D31)</f>
        <v>0</v>
      </c>
      <c r="E33" s="411">
        <f>SUM(E8+E31)</f>
        <v>0</v>
      </c>
    </row>
    <row r="34" spans="1:5">
      <c r="A34" s="429"/>
      <c r="B34" s="430"/>
      <c r="C34" s="402"/>
      <c r="D34" s="402"/>
      <c r="E34" s="402"/>
    </row>
    <row r="35" spans="1:5">
      <c r="A35" s="429"/>
      <c r="B35" s="430"/>
      <c r="C35" s="402"/>
      <c r="D35" s="402"/>
      <c r="E35" s="402"/>
    </row>
    <row r="36" spans="1:5">
      <c r="A36" s="429"/>
      <c r="B36" s="430"/>
      <c r="C36" s="402"/>
      <c r="D36" s="402"/>
      <c r="E36" s="402"/>
    </row>
    <row r="37" spans="1:5">
      <c r="A37" s="429"/>
      <c r="B37" s="430"/>
      <c r="C37" s="402"/>
      <c r="D37" s="402"/>
      <c r="E37" s="402"/>
    </row>
    <row r="38" spans="1:5">
      <c r="A38" s="429"/>
      <c r="B38" s="430"/>
      <c r="C38" s="402"/>
      <c r="D38" s="402"/>
      <c r="E38" s="402"/>
    </row>
    <row r="39" spans="1:5">
      <c r="A39" s="429"/>
      <c r="B39" s="430"/>
      <c r="C39" s="402"/>
      <c r="D39" s="402"/>
      <c r="E39" s="402"/>
    </row>
    <row r="40" spans="1:5">
      <c r="A40" s="429"/>
      <c r="B40" s="430"/>
      <c r="C40" s="402"/>
      <c r="D40" s="402"/>
      <c r="E40" s="402"/>
    </row>
    <row r="41" spans="1:5">
      <c r="A41" s="429"/>
      <c r="B41" s="430"/>
      <c r="C41" s="402"/>
      <c r="D41" s="402"/>
      <c r="E41" s="402"/>
    </row>
    <row r="42" spans="1:5">
      <c r="A42" s="429"/>
      <c r="B42" s="430"/>
      <c r="C42" s="402"/>
      <c r="D42" s="402"/>
      <c r="E42" s="402"/>
    </row>
    <row r="43" spans="1:5">
      <c r="A43" s="429"/>
      <c r="B43" s="430"/>
      <c r="C43" s="402"/>
      <c r="D43" s="402"/>
      <c r="E43" s="402"/>
    </row>
    <row r="44" spans="1:5">
      <c r="A44" s="429"/>
      <c r="B44" s="430"/>
      <c r="C44" s="402"/>
      <c r="D44" s="402"/>
      <c r="E44" s="402"/>
    </row>
    <row r="45" spans="1:5">
      <c r="A45" s="429"/>
      <c r="B45" s="430"/>
      <c r="C45" s="402"/>
      <c r="D45" s="402"/>
      <c r="E45" s="402"/>
    </row>
    <row r="46" spans="1:5">
      <c r="A46" s="429"/>
      <c r="B46" s="430"/>
      <c r="C46" s="402"/>
      <c r="D46" s="402"/>
      <c r="E46" s="402"/>
    </row>
    <row r="47" spans="1:5">
      <c r="A47" s="429"/>
      <c r="B47" s="430"/>
      <c r="C47" s="402"/>
      <c r="D47" s="402"/>
      <c r="E47" s="402"/>
    </row>
    <row r="48" spans="1:5">
      <c r="A48" s="429"/>
      <c r="B48" s="430"/>
      <c r="C48" s="402"/>
      <c r="D48" s="402"/>
      <c r="E48" s="402"/>
    </row>
    <row r="49" spans="1:5">
      <c r="A49" s="429"/>
      <c r="B49" s="430"/>
      <c r="C49" s="402"/>
      <c r="D49" s="402"/>
      <c r="E49" s="402"/>
    </row>
    <row r="50" spans="1:5">
      <c r="A50" s="429"/>
      <c r="B50" s="430"/>
      <c r="C50" s="402"/>
      <c r="D50" s="402"/>
      <c r="E50" s="402"/>
    </row>
    <row r="51" spans="1:5">
      <c r="A51" s="429"/>
      <c r="B51" s="430"/>
      <c r="C51" s="402"/>
      <c r="D51" s="402"/>
      <c r="E51" s="402"/>
    </row>
    <row r="52" spans="1:5">
      <c r="A52" s="429"/>
      <c r="B52" s="430"/>
      <c r="C52" s="402"/>
      <c r="D52" s="402"/>
      <c r="E52" s="402"/>
    </row>
    <row r="53" spans="1:5">
      <c r="A53" s="429"/>
      <c r="B53" s="430"/>
      <c r="C53" s="402"/>
      <c r="D53" s="402"/>
      <c r="E53" s="402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.09765625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.09765625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389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10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196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5" t="s">
        <v>337</v>
      </c>
      <c r="B8" s="393">
        <v>62</v>
      </c>
      <c r="C8" s="422">
        <f>+'B &amp; I - 1'!C33</f>
        <v>0</v>
      </c>
      <c r="D8" s="422">
        <f>+'B &amp; I - 1'!D33</f>
        <v>0</v>
      </c>
      <c r="E8" s="397">
        <f>+'B &amp; I - 1'!E33</f>
        <v>0</v>
      </c>
    </row>
    <row r="9" spans="1:5">
      <c r="A9" s="398"/>
      <c r="B9" s="398"/>
      <c r="C9" s="417"/>
      <c r="D9" s="417"/>
      <c r="E9" s="417"/>
    </row>
    <row r="10" spans="1:5">
      <c r="A10" s="400" t="s">
        <v>52</v>
      </c>
      <c r="B10" s="400"/>
      <c r="C10" s="413"/>
      <c r="D10" s="413"/>
      <c r="E10" s="413"/>
    </row>
    <row r="11" spans="1:5">
      <c r="A11" s="400" t="s">
        <v>187</v>
      </c>
      <c r="B11" s="393">
        <v>71</v>
      </c>
      <c r="C11" s="414"/>
      <c r="D11" s="414"/>
      <c r="E11" s="414"/>
    </row>
    <row r="12" spans="1:5">
      <c r="A12" s="400" t="s">
        <v>188</v>
      </c>
      <c r="B12" s="395">
        <v>72</v>
      </c>
      <c r="C12" s="415"/>
      <c r="D12" s="415"/>
      <c r="E12" s="415"/>
    </row>
    <row r="13" spans="1:5">
      <c r="A13" s="400" t="s">
        <v>189</v>
      </c>
      <c r="B13" s="395">
        <v>73</v>
      </c>
      <c r="C13" s="415"/>
      <c r="D13" s="415"/>
      <c r="E13" s="415"/>
    </row>
    <row r="14" spans="1:5">
      <c r="A14" s="400" t="s">
        <v>190</v>
      </c>
      <c r="B14" s="395">
        <v>74</v>
      </c>
      <c r="C14" s="415"/>
      <c r="D14" s="415"/>
      <c r="E14" s="415"/>
    </row>
    <row r="15" spans="1:5">
      <c r="A15" s="400" t="s">
        <v>191</v>
      </c>
      <c r="B15" s="395">
        <v>75</v>
      </c>
      <c r="C15" s="415"/>
      <c r="D15" s="415"/>
      <c r="E15" s="415"/>
    </row>
    <row r="16" spans="1:5">
      <c r="A16" s="405" t="s">
        <v>181</v>
      </c>
      <c r="B16" s="393">
        <v>79</v>
      </c>
      <c r="C16" s="411">
        <f>SUM(C11:C15)</f>
        <v>0</v>
      </c>
      <c r="D16" s="411">
        <f>SUM(D11:D15)</f>
        <v>0</v>
      </c>
      <c r="E16" s="411">
        <f>SUM(E11:E15)</f>
        <v>0</v>
      </c>
    </row>
    <row r="17" spans="1:5">
      <c r="A17" s="398"/>
      <c r="B17" s="391"/>
      <c r="C17" s="417"/>
      <c r="D17" s="417"/>
      <c r="E17" s="417"/>
    </row>
    <row r="18" spans="1:5">
      <c r="A18" s="405" t="s">
        <v>183</v>
      </c>
      <c r="B18" s="393">
        <v>89</v>
      </c>
      <c r="C18" s="414"/>
      <c r="D18" s="414"/>
      <c r="E18" s="414"/>
    </row>
    <row r="19" spans="1:5">
      <c r="A19" s="398"/>
      <c r="B19" s="391"/>
      <c r="C19" s="417"/>
      <c r="D19" s="417"/>
      <c r="E19" s="417"/>
    </row>
    <row r="20" spans="1:5">
      <c r="A20" s="405" t="s">
        <v>192</v>
      </c>
      <c r="B20" s="393">
        <v>90</v>
      </c>
      <c r="C20" s="411">
        <f>SUM(C16+C18)</f>
        <v>0</v>
      </c>
      <c r="D20" s="411">
        <f>SUM(D16+D18)</f>
        <v>0</v>
      </c>
      <c r="E20" s="411">
        <f>SUM(E16+E18)</f>
        <v>0</v>
      </c>
    </row>
    <row r="21" spans="1:5">
      <c r="A21" s="398"/>
      <c r="B21" s="391"/>
      <c r="C21" s="417"/>
      <c r="D21" s="417"/>
      <c r="E21" s="419"/>
    </row>
    <row r="22" spans="1:5">
      <c r="A22" s="405" t="s">
        <v>193</v>
      </c>
      <c r="B22" s="393">
        <v>93</v>
      </c>
      <c r="C22" s="411">
        <f>SUM(C8-C20)</f>
        <v>0</v>
      </c>
      <c r="D22" s="411">
        <f>SUM(D8-D20)</f>
        <v>0</v>
      </c>
      <c r="E22" s="507" t="s">
        <v>112</v>
      </c>
    </row>
    <row r="23" spans="1:5">
      <c r="A23" s="400" t="s">
        <v>151</v>
      </c>
      <c r="B23" s="392"/>
      <c r="C23" s="425"/>
      <c r="D23" s="425"/>
      <c r="E23" s="413"/>
    </row>
    <row r="24" spans="1:5">
      <c r="A24" s="420" t="s">
        <v>152</v>
      </c>
      <c r="B24" s="393">
        <v>94</v>
      </c>
      <c r="C24" s="425"/>
      <c r="D24" s="425"/>
      <c r="E24" s="411">
        <f>+'B &amp; I - 1'!E8</f>
        <v>0</v>
      </c>
    </row>
    <row r="25" spans="1:5">
      <c r="A25" s="421" t="s">
        <v>375</v>
      </c>
      <c r="B25" s="395">
        <v>95</v>
      </c>
      <c r="C25" s="425"/>
      <c r="D25" s="425"/>
      <c r="E25" s="422">
        <f>+'B &amp; I - 1'!E16</f>
        <v>0</v>
      </c>
    </row>
    <row r="26" spans="1:5">
      <c r="A26" s="421" t="s">
        <v>377</v>
      </c>
      <c r="B26" s="395">
        <v>96</v>
      </c>
      <c r="C26" s="425"/>
      <c r="D26" s="425"/>
      <c r="E26" s="422">
        <f>+'B &amp; I - 1'!E31-'B &amp; I - 1'!E16</f>
        <v>0</v>
      </c>
    </row>
    <row r="27" spans="1:5">
      <c r="A27" s="421" t="s">
        <v>197</v>
      </c>
      <c r="B27" s="395">
        <v>97</v>
      </c>
      <c r="C27" s="425"/>
      <c r="D27" s="425"/>
      <c r="E27" s="415">
        <f>E26*0.5</f>
        <v>0</v>
      </c>
    </row>
    <row r="28" spans="1:5">
      <c r="A28" s="398"/>
      <c r="B28" s="391"/>
      <c r="C28" s="425"/>
      <c r="D28" s="425"/>
      <c r="E28" s="417"/>
    </row>
    <row r="29" spans="1:5">
      <c r="A29" s="405" t="s">
        <v>195</v>
      </c>
      <c r="B29" s="393">
        <v>98</v>
      </c>
      <c r="C29" s="425"/>
      <c r="D29" s="425"/>
      <c r="E29" s="411">
        <f>SUM(E24:E27)</f>
        <v>0</v>
      </c>
    </row>
    <row r="30" spans="1:5">
      <c r="A30" s="409"/>
      <c r="B30" s="391"/>
      <c r="C30" s="425"/>
      <c r="D30" s="425"/>
      <c r="E30" s="417"/>
    </row>
    <row r="31" spans="1:5">
      <c r="A31" s="405" t="s">
        <v>71</v>
      </c>
      <c r="B31" s="393">
        <v>99</v>
      </c>
      <c r="C31" s="425"/>
      <c r="D31" s="425"/>
      <c r="E31" s="411">
        <f>E20</f>
        <v>0</v>
      </c>
    </row>
    <row r="32" spans="1:5">
      <c r="A32" s="421" t="s">
        <v>198</v>
      </c>
      <c r="B32" s="395">
        <v>100</v>
      </c>
      <c r="C32" s="425"/>
      <c r="D32" s="425"/>
      <c r="E32" s="415">
        <f>E31*0.5</f>
        <v>0</v>
      </c>
    </row>
    <row r="33" spans="1:5">
      <c r="A33" s="421" t="s">
        <v>73</v>
      </c>
      <c r="B33" s="395">
        <v>101</v>
      </c>
      <c r="C33" s="425"/>
      <c r="D33" s="425"/>
      <c r="E33" s="422">
        <f>E31+E32</f>
        <v>0</v>
      </c>
    </row>
    <row r="34" spans="1:5">
      <c r="A34" s="421" t="s">
        <v>155</v>
      </c>
      <c r="B34" s="395">
        <v>102</v>
      </c>
      <c r="C34" s="425"/>
      <c r="D34" s="425"/>
      <c r="E34" s="66">
        <f>+E33-E29</f>
        <v>0</v>
      </c>
    </row>
    <row r="35" spans="1:5">
      <c r="A35" s="421" t="s">
        <v>156</v>
      </c>
      <c r="B35" s="395">
        <v>103</v>
      </c>
      <c r="C35" s="431">
        <f>+'F112-2'!B38</f>
        <v>0.04</v>
      </c>
      <c r="D35" s="389"/>
      <c r="E35" s="65">
        <f>+E36-E34</f>
        <v>0</v>
      </c>
    </row>
    <row r="36" spans="1:5">
      <c r="A36" s="421" t="s">
        <v>157</v>
      </c>
      <c r="B36" s="395">
        <v>104</v>
      </c>
      <c r="C36" s="389"/>
      <c r="D36" s="389"/>
      <c r="E36" s="65">
        <f>+E34/(1-C35)</f>
        <v>0</v>
      </c>
    </row>
    <row r="37" spans="1:5">
      <c r="A37" s="432"/>
      <c r="B37" s="430"/>
      <c r="C37" s="389"/>
      <c r="D37" s="389"/>
      <c r="E37" s="61"/>
    </row>
    <row r="38" spans="1:5">
      <c r="A38" s="432"/>
      <c r="B38" s="430"/>
      <c r="C38" s="389"/>
      <c r="D38" s="389"/>
      <c r="E38" s="61"/>
    </row>
    <row r="39" spans="1:5">
      <c r="A39" s="432"/>
      <c r="B39" s="430"/>
      <c r="C39" s="389"/>
      <c r="D39" s="389"/>
      <c r="E39" s="61"/>
    </row>
    <row r="40" spans="1:5">
      <c r="A40" s="432"/>
      <c r="B40" s="430"/>
      <c r="C40" s="389"/>
      <c r="D40" s="389"/>
      <c r="E40" s="61"/>
    </row>
    <row r="41" spans="1:5">
      <c r="A41" s="432"/>
      <c r="B41" s="430"/>
      <c r="C41" s="389"/>
      <c r="D41" s="389"/>
      <c r="E41" s="61"/>
    </row>
    <row r="42" spans="1:5">
      <c r="A42" s="432"/>
      <c r="B42" s="430"/>
      <c r="C42" s="389"/>
      <c r="D42" s="389"/>
      <c r="E42" s="61"/>
    </row>
    <row r="43" spans="1:5">
      <c r="A43" s="432"/>
      <c r="B43" s="430"/>
      <c r="C43" s="389"/>
      <c r="D43" s="389"/>
      <c r="E43" s="61"/>
    </row>
    <row r="44" spans="1:5">
      <c r="A44" s="432"/>
      <c r="B44" s="430"/>
      <c r="C44" s="389"/>
      <c r="D44" s="389"/>
      <c r="E44" s="61"/>
    </row>
    <row r="45" spans="1:5">
      <c r="A45" s="432"/>
      <c r="B45" s="430"/>
      <c r="C45" s="389"/>
      <c r="D45" s="389"/>
      <c r="E45" s="61"/>
    </row>
    <row r="46" spans="1:5">
      <c r="A46" s="432"/>
      <c r="B46" s="430"/>
      <c r="C46" s="389"/>
      <c r="D46" s="389"/>
      <c r="E46" s="61"/>
    </row>
    <row r="47" spans="1:5">
      <c r="A47" s="432"/>
      <c r="B47" s="430"/>
      <c r="C47" s="389"/>
      <c r="D47" s="389"/>
      <c r="E47" s="61"/>
    </row>
    <row r="48" spans="1:5">
      <c r="A48" s="432"/>
      <c r="B48" s="430"/>
      <c r="C48" s="389"/>
      <c r="D48" s="389"/>
      <c r="E48" s="61"/>
    </row>
    <row r="49" spans="1:5">
      <c r="A49" s="432"/>
      <c r="B49" s="430"/>
      <c r="C49" s="389"/>
      <c r="D49" s="389"/>
      <c r="E49" s="61"/>
    </row>
    <row r="50" spans="1:5">
      <c r="A50" s="432"/>
      <c r="B50" s="430"/>
      <c r="C50" s="389"/>
      <c r="D50" s="389"/>
      <c r="E50" s="61"/>
    </row>
    <row r="51" spans="1:5">
      <c r="A51" s="432"/>
      <c r="B51" s="430"/>
      <c r="C51" s="389"/>
      <c r="D51" s="389"/>
      <c r="E51" s="61"/>
    </row>
    <row r="52" spans="1:5">
      <c r="A52" s="432"/>
      <c r="B52" s="430"/>
      <c r="C52" s="389"/>
      <c r="D52" s="389"/>
      <c r="E52" s="61"/>
    </row>
    <row r="53" spans="1:5">
      <c r="A53" s="432"/>
      <c r="B53" s="430"/>
      <c r="C53" s="389"/>
      <c r="D53" s="389"/>
      <c r="E53" s="61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389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33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199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4" t="s">
        <v>75</v>
      </c>
      <c r="B8" s="395">
        <v>3</v>
      </c>
      <c r="C8" s="415"/>
      <c r="D8" s="422">
        <f>+'Special Assess-2'!C22</f>
        <v>0</v>
      </c>
      <c r="E8" s="422">
        <f>+'Special Assess-2'!D22</f>
        <v>0</v>
      </c>
    </row>
    <row r="9" spans="1:5">
      <c r="A9" s="398"/>
      <c r="B9" s="391"/>
      <c r="C9" s="417"/>
      <c r="D9" s="417"/>
      <c r="E9" s="417"/>
    </row>
    <row r="10" spans="1:5">
      <c r="A10" s="400" t="s">
        <v>20</v>
      </c>
      <c r="B10" s="392"/>
      <c r="C10" s="413"/>
      <c r="D10" s="413"/>
      <c r="E10" s="413"/>
    </row>
    <row r="11" spans="1:5">
      <c r="A11" s="400" t="s">
        <v>27</v>
      </c>
      <c r="B11" s="392"/>
      <c r="C11" s="424"/>
      <c r="D11" s="413"/>
      <c r="E11" s="413"/>
    </row>
    <row r="12" spans="1:5">
      <c r="A12" s="400" t="s">
        <v>28</v>
      </c>
      <c r="B12" s="393">
        <v>21</v>
      </c>
      <c r="C12" s="414"/>
      <c r="D12" s="414"/>
      <c r="E12" s="411">
        <f>+'F263'!N27</f>
        <v>0</v>
      </c>
    </row>
    <row r="13" spans="1:5">
      <c r="A13" s="400" t="s">
        <v>31</v>
      </c>
      <c r="B13" s="393">
        <v>24</v>
      </c>
      <c r="C13" s="414"/>
      <c r="D13" s="414"/>
      <c r="E13" s="414"/>
    </row>
    <row r="14" spans="1:5">
      <c r="A14" s="405" t="s">
        <v>32</v>
      </c>
      <c r="B14" s="393">
        <v>29</v>
      </c>
      <c r="C14" s="411">
        <f>SUM(C12:C13)</f>
        <v>0</v>
      </c>
      <c r="D14" s="411">
        <f>SUM(D12:D13)</f>
        <v>0</v>
      </c>
      <c r="E14" s="411">
        <f>SUM(E12:E13)</f>
        <v>0</v>
      </c>
    </row>
    <row r="15" spans="1:5">
      <c r="A15" s="398" t="s">
        <v>33</v>
      </c>
      <c r="B15" s="391"/>
      <c r="C15" s="425"/>
      <c r="D15" s="417"/>
      <c r="E15" s="417"/>
    </row>
    <row r="16" spans="1:5">
      <c r="A16" s="400" t="s">
        <v>34</v>
      </c>
      <c r="B16" s="393">
        <v>30</v>
      </c>
      <c r="C16" s="426"/>
      <c r="D16" s="414"/>
      <c r="E16" s="411">
        <f>+'F112-2'!G22</f>
        <v>0</v>
      </c>
    </row>
    <row r="17" spans="1:5">
      <c r="A17" s="400" t="s">
        <v>35</v>
      </c>
      <c r="B17" s="395">
        <v>31</v>
      </c>
      <c r="C17" s="415"/>
      <c r="D17" s="422">
        <f>+'F112-2'!G17</f>
        <v>0</v>
      </c>
      <c r="E17" s="507" t="s">
        <v>112</v>
      </c>
    </row>
    <row r="18" spans="1:5">
      <c r="A18" s="400" t="s">
        <v>36</v>
      </c>
      <c r="B18" s="395">
        <v>32</v>
      </c>
      <c r="C18" s="415"/>
      <c r="D18" s="415"/>
      <c r="E18" s="422">
        <f>+'F263'!H27</f>
        <v>0</v>
      </c>
    </row>
    <row r="19" spans="1:5">
      <c r="A19" s="400" t="s">
        <v>37</v>
      </c>
      <c r="B19" s="395">
        <v>33</v>
      </c>
      <c r="C19" s="427"/>
      <c r="D19" s="415"/>
      <c r="E19" s="422">
        <f>+'F263'!J27</f>
        <v>0</v>
      </c>
    </row>
    <row r="20" spans="1:5">
      <c r="A20" s="400" t="s">
        <v>38</v>
      </c>
      <c r="B20" s="395">
        <v>34</v>
      </c>
      <c r="C20" s="415"/>
      <c r="D20" s="415"/>
      <c r="E20" s="422">
        <f>+'F112-2'!G29</f>
        <v>0</v>
      </c>
    </row>
    <row r="21" spans="1:5">
      <c r="A21" s="400" t="s">
        <v>39</v>
      </c>
      <c r="B21" s="395">
        <v>35</v>
      </c>
      <c r="C21" s="415"/>
      <c r="D21" s="415"/>
      <c r="E21" s="422">
        <f>+'F263'!L27</f>
        <v>0</v>
      </c>
    </row>
    <row r="22" spans="1:5">
      <c r="A22" s="400" t="s">
        <v>40</v>
      </c>
      <c r="B22" s="395">
        <v>36</v>
      </c>
      <c r="C22" s="415"/>
      <c r="D22" s="415"/>
      <c r="E22" s="415"/>
    </row>
    <row r="23" spans="1:5">
      <c r="A23" s="405" t="s">
        <v>41</v>
      </c>
      <c r="B23" s="395">
        <v>39</v>
      </c>
      <c r="C23" s="422">
        <f>SUM(C16:C22)</f>
        <v>0</v>
      </c>
      <c r="D23" s="422">
        <f>SUM(D16:D22)</f>
        <v>0</v>
      </c>
      <c r="E23" s="422">
        <f>SUM(E16:E22)</f>
        <v>0</v>
      </c>
    </row>
    <row r="24" spans="1:5">
      <c r="A24" s="398" t="s">
        <v>42</v>
      </c>
      <c r="B24" s="391"/>
      <c r="C24" s="425"/>
      <c r="D24" s="417"/>
      <c r="E24" s="417"/>
    </row>
    <row r="25" spans="1:5">
      <c r="A25" s="400" t="s">
        <v>43</v>
      </c>
      <c r="B25" s="393">
        <v>40</v>
      </c>
      <c r="C25" s="426"/>
      <c r="D25" s="414"/>
      <c r="E25" s="414"/>
    </row>
    <row r="26" spans="1:5">
      <c r="A26" s="400" t="s">
        <v>44</v>
      </c>
      <c r="B26" s="395">
        <v>41</v>
      </c>
      <c r="C26" s="415"/>
      <c r="D26" s="415"/>
      <c r="E26" s="415"/>
    </row>
    <row r="27" spans="1:5">
      <c r="A27" s="400" t="s">
        <v>45</v>
      </c>
      <c r="B27" s="395">
        <v>42</v>
      </c>
      <c r="C27" s="415"/>
      <c r="D27" s="415"/>
      <c r="E27" s="415"/>
    </row>
    <row r="28" spans="1:5">
      <c r="A28" s="400" t="s">
        <v>46</v>
      </c>
      <c r="B28" s="395">
        <v>43</v>
      </c>
      <c r="C28" s="422"/>
      <c r="D28" s="422"/>
      <c r="E28" s="507" t="s">
        <v>112</v>
      </c>
    </row>
    <row r="29" spans="1:5">
      <c r="A29" s="405" t="s">
        <v>47</v>
      </c>
      <c r="B29" s="395">
        <v>49</v>
      </c>
      <c r="C29" s="422">
        <f>SUM(C25:C28)</f>
        <v>0</v>
      </c>
      <c r="D29" s="422">
        <f>SUM(D25:D28)</f>
        <v>0</v>
      </c>
      <c r="E29" s="422">
        <f>SUM(E25:E28)</f>
        <v>0</v>
      </c>
    </row>
    <row r="30" spans="1:5">
      <c r="A30" s="409" t="s">
        <v>48</v>
      </c>
      <c r="B30" s="391"/>
      <c r="C30" s="417"/>
      <c r="D30" s="417"/>
      <c r="E30" s="417"/>
    </row>
    <row r="31" spans="1:5">
      <c r="A31" s="405" t="s">
        <v>379</v>
      </c>
      <c r="B31" s="393">
        <v>60</v>
      </c>
      <c r="C31" s="411">
        <f>SUM(C29+C23+C14)</f>
        <v>0</v>
      </c>
      <c r="D31" s="411">
        <f>SUM(D14+D23+D29)</f>
        <v>0</v>
      </c>
      <c r="E31" s="411">
        <f>SUM(E14+E23+E29)</f>
        <v>0</v>
      </c>
    </row>
    <row r="32" spans="1:5">
      <c r="A32" s="398"/>
      <c r="B32" s="391"/>
      <c r="C32" s="417"/>
      <c r="D32" s="417"/>
      <c r="E32" s="417"/>
    </row>
    <row r="33" spans="1:5">
      <c r="A33" s="405" t="s">
        <v>49</v>
      </c>
      <c r="B33" s="393">
        <v>62</v>
      </c>
      <c r="C33" s="411">
        <f>SUM(C8+C31)</f>
        <v>0</v>
      </c>
      <c r="D33" s="411">
        <f>SUM(D8+D31)</f>
        <v>0</v>
      </c>
      <c r="E33" s="411">
        <f>SUM(E8+E31)</f>
        <v>0</v>
      </c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389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33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199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5" t="s">
        <v>337</v>
      </c>
      <c r="B8" s="393">
        <v>62</v>
      </c>
      <c r="C8" s="422">
        <f>+'Special Assess-1'!C33</f>
        <v>0</v>
      </c>
      <c r="D8" s="422">
        <f>+'Special Assess-1'!D33</f>
        <v>0</v>
      </c>
      <c r="E8" s="422">
        <f>+'Special Assess-1'!E33</f>
        <v>0</v>
      </c>
    </row>
    <row r="9" spans="1:5">
      <c r="A9" s="398"/>
      <c r="B9" s="398"/>
      <c r="C9" s="417"/>
      <c r="D9" s="417"/>
      <c r="E9" s="417"/>
    </row>
    <row r="10" spans="1:5">
      <c r="A10" s="400" t="s">
        <v>52</v>
      </c>
      <c r="B10" s="400"/>
      <c r="C10" s="413"/>
      <c r="D10" s="413"/>
      <c r="E10" s="413"/>
    </row>
    <row r="11" spans="1:5">
      <c r="A11" s="400" t="s">
        <v>187</v>
      </c>
      <c r="B11" s="393">
        <v>71</v>
      </c>
      <c r="C11" s="414"/>
      <c r="D11" s="414"/>
      <c r="E11" s="414"/>
    </row>
    <row r="12" spans="1:5">
      <c r="A12" s="400" t="s">
        <v>188</v>
      </c>
      <c r="B12" s="395">
        <v>72</v>
      </c>
      <c r="C12" s="415"/>
      <c r="D12" s="415"/>
      <c r="E12" s="415"/>
    </row>
    <row r="13" spans="1:5">
      <c r="A13" s="400" t="s">
        <v>189</v>
      </c>
      <c r="B13" s="395">
        <v>73</v>
      </c>
      <c r="C13" s="415"/>
      <c r="D13" s="415"/>
      <c r="E13" s="415"/>
    </row>
    <row r="14" spans="1:5">
      <c r="A14" s="400" t="s">
        <v>190</v>
      </c>
      <c r="B14" s="395">
        <v>74</v>
      </c>
      <c r="C14" s="415"/>
      <c r="D14" s="415"/>
      <c r="E14" s="415"/>
    </row>
    <row r="15" spans="1:5">
      <c r="A15" s="400" t="s">
        <v>191</v>
      </c>
      <c r="B15" s="395">
        <v>75</v>
      </c>
      <c r="C15" s="415"/>
      <c r="D15" s="415"/>
      <c r="E15" s="415"/>
    </row>
    <row r="16" spans="1:5">
      <c r="A16" s="405" t="s">
        <v>181</v>
      </c>
      <c r="B16" s="393">
        <v>79</v>
      </c>
      <c r="C16" s="411">
        <f>SUM(C11:C15)</f>
        <v>0</v>
      </c>
      <c r="D16" s="411">
        <f>SUM(D11:D15)</f>
        <v>0</v>
      </c>
      <c r="E16" s="411">
        <f>SUM(E11:E15)</f>
        <v>0</v>
      </c>
    </row>
    <row r="17" spans="1:5">
      <c r="A17" s="398"/>
      <c r="B17" s="391"/>
      <c r="C17" s="417"/>
      <c r="D17" s="417"/>
      <c r="E17" s="417"/>
    </row>
    <row r="18" spans="1:5">
      <c r="A18" s="405" t="s">
        <v>183</v>
      </c>
      <c r="B18" s="393">
        <v>89</v>
      </c>
      <c r="C18" s="414"/>
      <c r="D18" s="414"/>
      <c r="E18" s="414"/>
    </row>
    <row r="19" spans="1:5">
      <c r="A19" s="398"/>
      <c r="B19" s="391"/>
      <c r="C19" s="417"/>
      <c r="D19" s="417"/>
      <c r="E19" s="417"/>
    </row>
    <row r="20" spans="1:5">
      <c r="A20" s="405" t="s">
        <v>192</v>
      </c>
      <c r="B20" s="393">
        <v>90</v>
      </c>
      <c r="C20" s="411">
        <f>SUM(C16+C18)</f>
        <v>0</v>
      </c>
      <c r="D20" s="411">
        <f>SUM(D16+D18)</f>
        <v>0</v>
      </c>
      <c r="E20" s="411">
        <f>SUM(E16+E18)</f>
        <v>0</v>
      </c>
    </row>
    <row r="21" spans="1:5">
      <c r="A21" s="398"/>
      <c r="B21" s="391"/>
      <c r="C21" s="417"/>
      <c r="D21" s="417"/>
      <c r="E21" s="419"/>
    </row>
    <row r="22" spans="1:5">
      <c r="A22" s="405" t="s">
        <v>193</v>
      </c>
      <c r="B22" s="393">
        <v>93</v>
      </c>
      <c r="C22" s="411">
        <f>SUM(C8-C20)</f>
        <v>0</v>
      </c>
      <c r="D22" s="411">
        <f>SUM(D8-D20)</f>
        <v>0</v>
      </c>
      <c r="E22" s="507" t="s">
        <v>112</v>
      </c>
    </row>
    <row r="23" spans="1:5">
      <c r="A23" s="400" t="s">
        <v>151</v>
      </c>
      <c r="B23" s="392"/>
      <c r="C23" s="425"/>
      <c r="D23" s="425"/>
      <c r="E23" s="413"/>
    </row>
    <row r="24" spans="1:5">
      <c r="A24" s="420" t="s">
        <v>152</v>
      </c>
      <c r="B24" s="393">
        <v>94</v>
      </c>
      <c r="C24" s="425"/>
      <c r="D24" s="425"/>
      <c r="E24" s="411">
        <f>+'Special Assess-1'!E8</f>
        <v>0</v>
      </c>
    </row>
    <row r="25" spans="1:5">
      <c r="A25" s="421" t="s">
        <v>375</v>
      </c>
      <c r="B25" s="395">
        <v>95</v>
      </c>
      <c r="C25" s="425"/>
      <c r="D25" s="425"/>
      <c r="E25" s="422">
        <f>+'Special Assess-1'!E16</f>
        <v>0</v>
      </c>
    </row>
    <row r="26" spans="1:5">
      <c r="A26" s="421" t="s">
        <v>377</v>
      </c>
      <c r="B26" s="395">
        <v>96</v>
      </c>
      <c r="C26" s="425"/>
      <c r="D26" s="425"/>
      <c r="E26" s="422">
        <f>+'Special Assess-1'!E31-'Special Assess-1'!E16</f>
        <v>0</v>
      </c>
    </row>
    <row r="27" spans="1:5">
      <c r="A27" s="421" t="s">
        <v>197</v>
      </c>
      <c r="B27" s="395">
        <v>97</v>
      </c>
      <c r="C27" s="425"/>
      <c r="D27" s="425"/>
      <c r="E27" s="415">
        <f>E26*0.5</f>
        <v>0</v>
      </c>
    </row>
    <row r="28" spans="1:5">
      <c r="A28" s="398"/>
      <c r="B28" s="391"/>
      <c r="C28" s="425"/>
      <c r="D28" s="425"/>
      <c r="E28" s="417"/>
    </row>
    <row r="29" spans="1:5">
      <c r="A29" s="405" t="s">
        <v>195</v>
      </c>
      <c r="B29" s="393">
        <v>98</v>
      </c>
      <c r="C29" s="425"/>
      <c r="D29" s="425"/>
      <c r="E29" s="411">
        <f>SUM(E24:E27)</f>
        <v>0</v>
      </c>
    </row>
    <row r="30" spans="1:5">
      <c r="A30" s="409"/>
      <c r="B30" s="391"/>
      <c r="C30" s="425"/>
      <c r="D30" s="425"/>
      <c r="E30" s="417"/>
    </row>
    <row r="31" spans="1:5">
      <c r="A31" s="405" t="s">
        <v>71</v>
      </c>
      <c r="B31" s="393">
        <v>99</v>
      </c>
      <c r="C31" s="425"/>
      <c r="D31" s="425"/>
      <c r="E31" s="411">
        <f>E20</f>
        <v>0</v>
      </c>
    </row>
    <row r="32" spans="1:5">
      <c r="A32" s="421" t="s">
        <v>198</v>
      </c>
      <c r="B32" s="395">
        <v>100</v>
      </c>
      <c r="C32" s="425"/>
      <c r="D32" s="425"/>
      <c r="E32" s="415">
        <f>E31*0.5</f>
        <v>0</v>
      </c>
    </row>
    <row r="33" spans="1:5">
      <c r="A33" s="421" t="s">
        <v>73</v>
      </c>
      <c r="B33" s="395">
        <v>101</v>
      </c>
      <c r="C33" s="425"/>
      <c r="D33" s="425"/>
      <c r="E33" s="422">
        <f>E31+E32</f>
        <v>0</v>
      </c>
    </row>
    <row r="34" spans="1:5">
      <c r="A34" s="421" t="s">
        <v>155</v>
      </c>
      <c r="B34" s="395">
        <v>102</v>
      </c>
      <c r="C34" s="425"/>
      <c r="D34" s="425"/>
      <c r="E34" s="66">
        <f>+E33-E29</f>
        <v>0</v>
      </c>
    </row>
    <row r="35" spans="1:5">
      <c r="A35" s="421" t="s">
        <v>156</v>
      </c>
      <c r="B35" s="395">
        <v>103</v>
      </c>
      <c r="C35" s="431">
        <f>+'F112-2'!B38</f>
        <v>0.04</v>
      </c>
      <c r="D35" s="389"/>
      <c r="E35" s="65">
        <f>+E36-E34</f>
        <v>0</v>
      </c>
    </row>
    <row r="36" spans="1:5">
      <c r="A36" s="421" t="s">
        <v>157</v>
      </c>
      <c r="B36" s="395">
        <v>104</v>
      </c>
      <c r="C36" s="389"/>
      <c r="D36" s="389"/>
      <c r="E36" s="65">
        <f>+E34/(1-C35)</f>
        <v>0</v>
      </c>
    </row>
    <row r="37" spans="1:5">
      <c r="A37" s="432"/>
      <c r="B37" s="430"/>
      <c r="C37" s="389"/>
      <c r="D37" s="389"/>
      <c r="E37" s="61"/>
    </row>
    <row r="38" spans="1:5">
      <c r="A38" s="432"/>
      <c r="B38" s="430"/>
      <c r="C38" s="389"/>
      <c r="D38" s="389"/>
      <c r="E38" s="61"/>
    </row>
    <row r="39" spans="1:5">
      <c r="A39" s="432"/>
      <c r="B39" s="430"/>
      <c r="C39" s="389"/>
      <c r="D39" s="389"/>
      <c r="E39" s="61"/>
    </row>
    <row r="40" spans="1:5">
      <c r="A40" s="432"/>
      <c r="B40" s="430"/>
      <c r="C40" s="389"/>
      <c r="D40" s="389"/>
      <c r="E40" s="61"/>
    </row>
    <row r="41" spans="1:5">
      <c r="A41" s="432"/>
      <c r="B41" s="430"/>
      <c r="C41" s="389"/>
      <c r="D41" s="389"/>
      <c r="E41" s="61"/>
    </row>
    <row r="42" spans="1:5">
      <c r="A42" s="432"/>
      <c r="B42" s="430"/>
      <c r="C42" s="389"/>
      <c r="D42" s="389"/>
      <c r="E42" s="61"/>
    </row>
    <row r="43" spans="1:5">
      <c r="A43" s="432"/>
      <c r="B43" s="430"/>
      <c r="C43" s="389"/>
      <c r="D43" s="389"/>
      <c r="E43" s="61"/>
    </row>
    <row r="44" spans="1:5">
      <c r="A44" s="432"/>
      <c r="B44" s="430"/>
      <c r="C44" s="389"/>
      <c r="D44" s="389"/>
      <c r="E44" s="61"/>
    </row>
    <row r="45" spans="1:5">
      <c r="A45" s="432"/>
      <c r="B45" s="430"/>
      <c r="C45" s="389"/>
      <c r="D45" s="389"/>
      <c r="E45" s="61"/>
    </row>
    <row r="46" spans="1:5">
      <c r="A46" s="432"/>
      <c r="B46" s="430"/>
      <c r="C46" s="389"/>
      <c r="D46" s="389"/>
      <c r="E46" s="61"/>
    </row>
    <row r="47" spans="1:5">
      <c r="A47" s="432"/>
      <c r="B47" s="430"/>
      <c r="C47" s="389"/>
      <c r="D47" s="389"/>
      <c r="E47" s="61"/>
    </row>
    <row r="48" spans="1:5">
      <c r="A48" s="432"/>
      <c r="B48" s="430"/>
      <c r="C48" s="389"/>
      <c r="D48" s="389"/>
      <c r="E48" s="61"/>
    </row>
    <row r="49" spans="1:5">
      <c r="A49" s="432"/>
      <c r="B49" s="430"/>
      <c r="C49" s="389"/>
      <c r="D49" s="389"/>
      <c r="E49" s="61"/>
    </row>
    <row r="50" spans="1:5">
      <c r="A50" s="432"/>
      <c r="B50" s="430"/>
      <c r="C50" s="389"/>
      <c r="D50" s="389"/>
      <c r="E50" s="61"/>
    </row>
    <row r="51" spans="1:5">
      <c r="A51" s="432"/>
      <c r="B51" s="430"/>
      <c r="C51" s="389"/>
      <c r="D51" s="389"/>
      <c r="E51" s="61"/>
    </row>
    <row r="52" spans="1:5">
      <c r="A52" s="432"/>
      <c r="B52" s="430"/>
      <c r="C52" s="389"/>
      <c r="D52" s="389"/>
      <c r="E52" s="61"/>
    </row>
    <row r="53" spans="1:5">
      <c r="A53" s="432"/>
      <c r="B53" s="430"/>
      <c r="C53" s="389"/>
      <c r="D53" s="389"/>
      <c r="E53" s="61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505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33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200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4" t="s">
        <v>75</v>
      </c>
      <c r="B8" s="395">
        <v>3</v>
      </c>
      <c r="C8" s="415"/>
      <c r="D8" s="422">
        <f>+'No-Fund Warrant-2'!C19</f>
        <v>0</v>
      </c>
      <c r="E8" s="422">
        <f>+'No-Fund Warrant-2'!D19</f>
        <v>0</v>
      </c>
    </row>
    <row r="9" spans="1:5">
      <c r="A9" s="398"/>
      <c r="B9" s="391"/>
      <c r="C9" s="417"/>
      <c r="D9" s="417"/>
      <c r="E9" s="417"/>
    </row>
    <row r="10" spans="1:5">
      <c r="A10" s="400" t="s">
        <v>20</v>
      </c>
      <c r="B10" s="392"/>
      <c r="C10" s="413"/>
      <c r="D10" s="413"/>
      <c r="E10" s="413"/>
    </row>
    <row r="11" spans="1:5">
      <c r="A11" s="400" t="s">
        <v>27</v>
      </c>
      <c r="B11" s="392"/>
      <c r="C11" s="424"/>
      <c r="D11" s="413"/>
      <c r="E11" s="434"/>
    </row>
    <row r="12" spans="1:5">
      <c r="A12" s="400" t="s">
        <v>28</v>
      </c>
      <c r="B12" s="393">
        <v>21</v>
      </c>
      <c r="C12" s="414"/>
      <c r="D12" s="414"/>
      <c r="E12" s="411">
        <f>+'F263'!N29</f>
        <v>0</v>
      </c>
    </row>
    <row r="13" spans="1:5">
      <c r="A13" s="400" t="s">
        <v>31</v>
      </c>
      <c r="B13" s="393">
        <v>24</v>
      </c>
      <c r="C13" s="414"/>
      <c r="D13" s="414"/>
      <c r="E13" s="414"/>
    </row>
    <row r="14" spans="1:5">
      <c r="A14" s="405" t="s">
        <v>32</v>
      </c>
      <c r="B14" s="393">
        <v>29</v>
      </c>
      <c r="C14" s="411">
        <f>SUM(C12:C13)</f>
        <v>0</v>
      </c>
      <c r="D14" s="411">
        <f>SUM(D12:D13)</f>
        <v>0</v>
      </c>
      <c r="E14" s="411">
        <f>SUM(E12:E13)</f>
        <v>0</v>
      </c>
    </row>
    <row r="15" spans="1:5">
      <c r="A15" s="398" t="s">
        <v>33</v>
      </c>
      <c r="B15" s="391"/>
      <c r="C15" s="425"/>
      <c r="D15" s="417"/>
      <c r="E15" s="417"/>
    </row>
    <row r="16" spans="1:5">
      <c r="A16" s="400" t="s">
        <v>34</v>
      </c>
      <c r="B16" s="393">
        <v>30</v>
      </c>
      <c r="C16" s="426"/>
      <c r="D16" s="414"/>
      <c r="E16" s="411">
        <f>+'F112-2'!I22</f>
        <v>0</v>
      </c>
    </row>
    <row r="17" spans="1:5">
      <c r="A17" s="400" t="s">
        <v>35</v>
      </c>
      <c r="B17" s="395">
        <v>31</v>
      </c>
      <c r="C17" s="415"/>
      <c r="D17" s="422">
        <f>+'F112-2'!I17</f>
        <v>0</v>
      </c>
      <c r="E17" s="507" t="s">
        <v>112</v>
      </c>
    </row>
    <row r="18" spans="1:5">
      <c r="A18" s="400" t="s">
        <v>36</v>
      </c>
      <c r="B18" s="395">
        <v>32</v>
      </c>
      <c r="C18" s="415"/>
      <c r="D18" s="415"/>
      <c r="E18" s="422">
        <f>+'F263'!H29</f>
        <v>0</v>
      </c>
    </row>
    <row r="19" spans="1:5">
      <c r="A19" s="400" t="s">
        <v>37</v>
      </c>
      <c r="B19" s="395">
        <v>33</v>
      </c>
      <c r="C19" s="427"/>
      <c r="D19" s="415"/>
      <c r="E19" s="422">
        <f>+'F263'!J29</f>
        <v>0</v>
      </c>
    </row>
    <row r="20" spans="1:5">
      <c r="A20" s="400" t="s">
        <v>38</v>
      </c>
      <c r="B20" s="395">
        <v>34</v>
      </c>
      <c r="C20" s="415"/>
      <c r="D20" s="415"/>
      <c r="E20" s="422">
        <f>+'F112-2'!I29</f>
        <v>0</v>
      </c>
    </row>
    <row r="21" spans="1:5">
      <c r="A21" s="400" t="s">
        <v>39</v>
      </c>
      <c r="B21" s="395">
        <v>35</v>
      </c>
      <c r="C21" s="415"/>
      <c r="D21" s="415"/>
      <c r="E21" s="422">
        <f>+'F263'!L29</f>
        <v>0</v>
      </c>
    </row>
    <row r="22" spans="1:5">
      <c r="A22" s="400" t="s">
        <v>40</v>
      </c>
      <c r="B22" s="395">
        <v>36</v>
      </c>
      <c r="C22" s="415"/>
      <c r="D22" s="415"/>
      <c r="E22" s="415"/>
    </row>
    <row r="23" spans="1:5">
      <c r="A23" s="405" t="s">
        <v>41</v>
      </c>
      <c r="B23" s="395">
        <v>39</v>
      </c>
      <c r="C23" s="422">
        <f>SUM(C16:C22)</f>
        <v>0</v>
      </c>
      <c r="D23" s="422">
        <f>SUM(D16:D22)</f>
        <v>0</v>
      </c>
      <c r="E23" s="422">
        <f>SUM(E16:E22)</f>
        <v>0</v>
      </c>
    </row>
    <row r="24" spans="1:5">
      <c r="A24" s="398" t="s">
        <v>42</v>
      </c>
      <c r="B24" s="391"/>
      <c r="C24" s="425"/>
      <c r="D24" s="417"/>
      <c r="E24" s="417"/>
    </row>
    <row r="25" spans="1:5">
      <c r="A25" s="400" t="s">
        <v>43</v>
      </c>
      <c r="B25" s="393">
        <v>40</v>
      </c>
      <c r="C25" s="426"/>
      <c r="D25" s="414"/>
      <c r="E25" s="414"/>
    </row>
    <row r="26" spans="1:5">
      <c r="A26" s="400" t="s">
        <v>44</v>
      </c>
      <c r="B26" s="395">
        <v>41</v>
      </c>
      <c r="C26" s="415"/>
      <c r="D26" s="415"/>
      <c r="E26" s="415"/>
    </row>
    <row r="27" spans="1:5">
      <c r="A27" s="400" t="s">
        <v>45</v>
      </c>
      <c r="B27" s="395">
        <v>42</v>
      </c>
      <c r="C27" s="415"/>
      <c r="D27" s="415"/>
      <c r="E27" s="415"/>
    </row>
    <row r="28" spans="1:5">
      <c r="A28" s="400" t="s">
        <v>46</v>
      </c>
      <c r="B28" s="395">
        <v>43</v>
      </c>
      <c r="C28" s="415"/>
      <c r="D28" s="415"/>
      <c r="E28" s="507" t="s">
        <v>112</v>
      </c>
    </row>
    <row r="29" spans="1:5">
      <c r="A29" s="405" t="s">
        <v>47</v>
      </c>
      <c r="B29" s="395">
        <v>49</v>
      </c>
      <c r="C29" s="422">
        <f>SUM(C25:C28)</f>
        <v>0</v>
      </c>
      <c r="D29" s="422">
        <f>SUM(D25:D28)</f>
        <v>0</v>
      </c>
      <c r="E29" s="422">
        <f>SUM(E25:E28)</f>
        <v>0</v>
      </c>
    </row>
    <row r="30" spans="1:5">
      <c r="A30" s="409" t="s">
        <v>48</v>
      </c>
      <c r="B30" s="391"/>
      <c r="C30" s="417"/>
      <c r="D30" s="417"/>
      <c r="E30" s="417"/>
    </row>
    <row r="31" spans="1:5">
      <c r="A31" s="405" t="s">
        <v>379</v>
      </c>
      <c r="B31" s="393">
        <v>60</v>
      </c>
      <c r="C31" s="411">
        <f>SUM(C29+C23+C14)</f>
        <v>0</v>
      </c>
      <c r="D31" s="411">
        <f>SUM(D14+D23+D29)</f>
        <v>0</v>
      </c>
      <c r="E31" s="411">
        <f>SUM(E14+E23+E29)</f>
        <v>0</v>
      </c>
    </row>
    <row r="32" spans="1:5">
      <c r="A32" s="398"/>
      <c r="B32" s="391"/>
      <c r="C32" s="417"/>
      <c r="D32" s="417"/>
      <c r="E32" s="417"/>
    </row>
    <row r="33" spans="1:5">
      <c r="A33" s="405" t="s">
        <v>49</v>
      </c>
      <c r="B33" s="393">
        <v>62</v>
      </c>
      <c r="C33" s="411">
        <f>SUM(C8+C31)</f>
        <v>0</v>
      </c>
      <c r="D33" s="411">
        <f>SUM(D8+D31)</f>
        <v>0</v>
      </c>
      <c r="E33" s="411">
        <f>SUM(E8+E31)</f>
        <v>0</v>
      </c>
    </row>
    <row r="34" spans="1:5">
      <c r="A34" s="429"/>
      <c r="B34" s="430"/>
      <c r="C34" s="402"/>
      <c r="D34" s="402"/>
      <c r="E34" s="402"/>
    </row>
    <row r="35" spans="1:5">
      <c r="A35" s="429"/>
      <c r="B35" s="430"/>
      <c r="C35" s="402"/>
      <c r="D35" s="402"/>
      <c r="E35" s="402"/>
    </row>
    <row r="36" spans="1:5">
      <c r="A36" s="429"/>
      <c r="B36" s="430"/>
      <c r="C36" s="402"/>
      <c r="D36" s="402"/>
      <c r="E36" s="402"/>
    </row>
    <row r="37" spans="1:5">
      <c r="A37" s="429"/>
      <c r="B37" s="430"/>
      <c r="C37" s="402"/>
      <c r="D37" s="402"/>
      <c r="E37" s="402"/>
    </row>
    <row r="38" spans="1:5">
      <c r="A38" s="429"/>
      <c r="B38" s="430"/>
      <c r="C38" s="402"/>
      <c r="D38" s="402"/>
      <c r="E38" s="402"/>
    </row>
    <row r="39" spans="1:5">
      <c r="A39" s="429"/>
      <c r="B39" s="430"/>
      <c r="C39" s="402"/>
      <c r="D39" s="402"/>
      <c r="E39" s="402"/>
    </row>
    <row r="40" spans="1:5">
      <c r="A40" s="429"/>
      <c r="B40" s="430"/>
      <c r="C40" s="402"/>
      <c r="D40" s="402"/>
      <c r="E40" s="402"/>
    </row>
    <row r="41" spans="1:5">
      <c r="A41" s="429"/>
      <c r="B41" s="430"/>
      <c r="C41" s="402"/>
      <c r="D41" s="402"/>
      <c r="E41" s="402"/>
    </row>
    <row r="42" spans="1:5">
      <c r="A42" s="429"/>
      <c r="B42" s="430"/>
      <c r="C42" s="402"/>
      <c r="D42" s="402"/>
      <c r="E42" s="402"/>
    </row>
    <row r="43" spans="1:5">
      <c r="A43" s="429"/>
      <c r="B43" s="430"/>
      <c r="C43" s="402"/>
      <c r="D43" s="402"/>
      <c r="E43" s="402"/>
    </row>
    <row r="44" spans="1:5">
      <c r="A44" s="429"/>
      <c r="B44" s="430"/>
      <c r="C44" s="402"/>
      <c r="D44" s="402"/>
      <c r="E44" s="402"/>
    </row>
    <row r="45" spans="1:5">
      <c r="A45" s="429"/>
      <c r="B45" s="430"/>
      <c r="C45" s="402"/>
      <c r="D45" s="402"/>
      <c r="E45" s="402"/>
    </row>
    <row r="46" spans="1:5">
      <c r="A46" s="429"/>
      <c r="B46" s="430"/>
      <c r="C46" s="402"/>
      <c r="D46" s="402"/>
      <c r="E46" s="402"/>
    </row>
    <row r="47" spans="1:5">
      <c r="A47" s="429"/>
      <c r="B47" s="430"/>
      <c r="C47" s="402"/>
      <c r="D47" s="402"/>
      <c r="E47" s="402"/>
    </row>
    <row r="48" spans="1:5">
      <c r="A48" s="429"/>
      <c r="B48" s="430"/>
      <c r="C48" s="402"/>
      <c r="D48" s="402"/>
      <c r="E48" s="402"/>
    </row>
    <row r="49" spans="1:5">
      <c r="A49" s="429"/>
      <c r="B49" s="430"/>
      <c r="C49" s="402"/>
      <c r="D49" s="402"/>
      <c r="E49" s="402"/>
    </row>
    <row r="50" spans="1:5">
      <c r="A50" s="429"/>
      <c r="B50" s="430"/>
      <c r="C50" s="402"/>
      <c r="D50" s="402"/>
      <c r="E50" s="402"/>
    </row>
    <row r="51" spans="1:5">
      <c r="A51" s="429"/>
      <c r="B51" s="430"/>
      <c r="C51" s="402"/>
      <c r="D51" s="402"/>
      <c r="E51" s="402"/>
    </row>
    <row r="52" spans="1:5">
      <c r="A52" s="429"/>
      <c r="B52" s="430"/>
      <c r="C52" s="402"/>
      <c r="D52" s="402"/>
      <c r="E52" s="402"/>
    </row>
    <row r="53" spans="1:5">
      <c r="A53" s="429"/>
      <c r="B53" s="430"/>
      <c r="C53" s="402"/>
      <c r="D53" s="402"/>
      <c r="E53" s="402"/>
    </row>
    <row r="54" spans="1:5">
      <c r="A54" s="253" t="s">
        <v>343</v>
      </c>
      <c r="B54" s="254"/>
      <c r="C54" s="255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90" zoomScaleNormal="90" workbookViewId="0">
      <selection activeCell="E2" sqref="E2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505"/>
      <c r="B4" s="389"/>
      <c r="C4" s="495"/>
      <c r="D4" s="495"/>
      <c r="E4" s="495"/>
    </row>
    <row r="5" spans="1:5">
      <c r="A5" s="400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33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200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5" t="s">
        <v>49</v>
      </c>
      <c r="B8" s="393">
        <v>62</v>
      </c>
      <c r="C8" s="397">
        <f>+'No-Fund Warrant-1'!C33</f>
        <v>0</v>
      </c>
      <c r="D8" s="397">
        <f>+'No-Fund Warrant-1'!D33</f>
        <v>0</v>
      </c>
      <c r="E8" s="397">
        <f>+'No-Fund Warrant-1'!E33</f>
        <v>0</v>
      </c>
    </row>
    <row r="9" spans="1:5">
      <c r="A9" s="398"/>
      <c r="B9" s="398"/>
      <c r="C9" s="417"/>
      <c r="D9" s="417"/>
      <c r="E9" s="417"/>
    </row>
    <row r="10" spans="1:5">
      <c r="A10" s="400" t="s">
        <v>52</v>
      </c>
      <c r="B10" s="400"/>
      <c r="C10" s="413"/>
      <c r="D10" s="413"/>
      <c r="E10" s="413"/>
    </row>
    <row r="11" spans="1:5">
      <c r="A11" s="400" t="s">
        <v>188</v>
      </c>
      <c r="B11" s="395">
        <v>72</v>
      </c>
      <c r="C11" s="415"/>
      <c r="D11" s="415"/>
      <c r="E11" s="415"/>
    </row>
    <row r="12" spans="1:5">
      <c r="A12" s="400" t="s">
        <v>189</v>
      </c>
      <c r="B12" s="395">
        <v>73</v>
      </c>
      <c r="C12" s="415"/>
      <c r="D12" s="415"/>
      <c r="E12" s="415"/>
    </row>
    <row r="13" spans="1:5">
      <c r="A13" s="405" t="s">
        <v>181</v>
      </c>
      <c r="B13" s="393">
        <v>79</v>
      </c>
      <c r="C13" s="411">
        <f>SUM(C11:C12)</f>
        <v>0</v>
      </c>
      <c r="D13" s="411">
        <f>SUM(D11:D12)</f>
        <v>0</v>
      </c>
      <c r="E13" s="411">
        <f>SUM(E11:E12)</f>
        <v>0</v>
      </c>
    </row>
    <row r="14" spans="1:5">
      <c r="A14" s="398"/>
      <c r="B14" s="391"/>
      <c r="C14" s="417"/>
      <c r="D14" s="417"/>
      <c r="E14" s="417"/>
    </row>
    <row r="15" spans="1:5">
      <c r="A15" s="405" t="s">
        <v>183</v>
      </c>
      <c r="B15" s="393">
        <v>89</v>
      </c>
      <c r="C15" s="414"/>
      <c r="D15" s="414"/>
      <c r="E15" s="414"/>
    </row>
    <row r="16" spans="1:5">
      <c r="A16" s="398"/>
      <c r="B16" s="391"/>
      <c r="C16" s="435"/>
      <c r="D16" s="417"/>
      <c r="E16" s="417"/>
    </row>
    <row r="17" spans="1:5">
      <c r="A17" s="405" t="s">
        <v>192</v>
      </c>
      <c r="B17" s="393">
        <v>90</v>
      </c>
      <c r="C17" s="411">
        <f>SUM(C13+C15)</f>
        <v>0</v>
      </c>
      <c r="D17" s="411">
        <f>SUM(D13+D15)</f>
        <v>0</v>
      </c>
      <c r="E17" s="411">
        <f>SUM(E13+E15)</f>
        <v>0</v>
      </c>
    </row>
    <row r="18" spans="1:5">
      <c r="A18" s="398"/>
      <c r="B18" s="391"/>
      <c r="C18" s="417"/>
      <c r="D18" s="417"/>
      <c r="E18" s="419"/>
    </row>
    <row r="19" spans="1:5">
      <c r="A19" s="405" t="s">
        <v>193</v>
      </c>
      <c r="B19" s="393">
        <v>93</v>
      </c>
      <c r="C19" s="411">
        <f>SUM(C8-C17)</f>
        <v>0</v>
      </c>
      <c r="D19" s="411">
        <f>SUM(D8-D17)</f>
        <v>0</v>
      </c>
      <c r="E19" s="507" t="s">
        <v>112</v>
      </c>
    </row>
    <row r="20" spans="1:5">
      <c r="A20" s="400" t="s">
        <v>151</v>
      </c>
      <c r="B20" s="392"/>
      <c r="C20" s="425"/>
      <c r="D20" s="425"/>
      <c r="E20" s="413"/>
    </row>
    <row r="21" spans="1:5">
      <c r="A21" s="420" t="s">
        <v>152</v>
      </c>
      <c r="B21" s="393">
        <v>94</v>
      </c>
      <c r="C21" s="425"/>
      <c r="D21" s="425"/>
      <c r="E21" s="411">
        <f>+'No-Fund Warrant-1'!E8</f>
        <v>0</v>
      </c>
    </row>
    <row r="22" spans="1:5">
      <c r="A22" s="421" t="s">
        <v>375</v>
      </c>
      <c r="B22" s="395">
        <v>95</v>
      </c>
      <c r="C22" s="425"/>
      <c r="D22" s="425"/>
      <c r="E22" s="422">
        <f>+'No-Fund Warrant-1'!E16</f>
        <v>0</v>
      </c>
    </row>
    <row r="23" spans="1:5">
      <c r="A23" s="421" t="s">
        <v>377</v>
      </c>
      <c r="B23" s="395">
        <v>96</v>
      </c>
      <c r="C23" s="425"/>
      <c r="D23" s="425"/>
      <c r="E23" s="422">
        <f>+'No-Fund Warrant-1'!E31-'No-Fund Warrant-1'!E16</f>
        <v>0</v>
      </c>
    </row>
    <row r="24" spans="1:5">
      <c r="A24" s="421" t="s">
        <v>197</v>
      </c>
      <c r="B24" s="395">
        <v>97</v>
      </c>
      <c r="C24" s="425"/>
      <c r="D24" s="425"/>
      <c r="E24" s="415">
        <f>E23*0.5</f>
        <v>0</v>
      </c>
    </row>
    <row r="25" spans="1:5">
      <c r="A25" s="398"/>
      <c r="B25" s="391"/>
      <c r="C25" s="425"/>
      <c r="D25" s="425"/>
      <c r="E25" s="417"/>
    </row>
    <row r="26" spans="1:5">
      <c r="A26" s="405" t="s">
        <v>195</v>
      </c>
      <c r="B26" s="393">
        <v>98</v>
      </c>
      <c r="C26" s="425"/>
      <c r="D26" s="425"/>
      <c r="E26" s="411">
        <f>SUM(E21:E24)</f>
        <v>0</v>
      </c>
    </row>
    <row r="27" spans="1:5">
      <c r="A27" s="409"/>
      <c r="B27" s="391"/>
      <c r="C27" s="425"/>
      <c r="D27" s="425"/>
      <c r="E27" s="417"/>
    </row>
    <row r="28" spans="1:5">
      <c r="A28" s="405" t="s">
        <v>71</v>
      </c>
      <c r="B28" s="393">
        <v>99</v>
      </c>
      <c r="C28" s="425"/>
      <c r="D28" s="425"/>
      <c r="E28" s="411">
        <f>E17</f>
        <v>0</v>
      </c>
    </row>
    <row r="29" spans="1:5">
      <c r="A29" s="421" t="s">
        <v>198</v>
      </c>
      <c r="B29" s="395">
        <v>100</v>
      </c>
      <c r="C29" s="425"/>
      <c r="D29" s="425"/>
      <c r="E29" s="415">
        <f>E28*0.5</f>
        <v>0</v>
      </c>
    </row>
    <row r="30" spans="1:5">
      <c r="A30" s="421" t="s">
        <v>73</v>
      </c>
      <c r="B30" s="395">
        <v>101</v>
      </c>
      <c r="C30" s="425"/>
      <c r="D30" s="425"/>
      <c r="E30" s="422">
        <f>E28+E29</f>
        <v>0</v>
      </c>
    </row>
    <row r="31" spans="1:5">
      <c r="A31" s="421" t="s">
        <v>155</v>
      </c>
      <c r="B31" s="395">
        <v>102</v>
      </c>
      <c r="C31" s="389"/>
      <c r="D31" s="389"/>
      <c r="E31" s="66">
        <f>+E30-E26</f>
        <v>0</v>
      </c>
    </row>
    <row r="32" spans="1:5">
      <c r="A32" s="421" t="s">
        <v>156</v>
      </c>
      <c r="B32" s="395">
        <v>103</v>
      </c>
      <c r="C32" s="431">
        <f>+'F112-2'!B38</f>
        <v>0.04</v>
      </c>
      <c r="D32" s="389"/>
      <c r="E32" s="65">
        <f>+E33-E31</f>
        <v>0</v>
      </c>
    </row>
    <row r="33" spans="1:5">
      <c r="A33" s="421" t="s">
        <v>157</v>
      </c>
      <c r="B33" s="395">
        <v>104</v>
      </c>
      <c r="C33" s="389"/>
      <c r="D33" s="389"/>
      <c r="E33" s="65">
        <f>+E31/(1-C32)</f>
        <v>0</v>
      </c>
    </row>
    <row r="34" spans="1:5">
      <c r="A34" s="432"/>
      <c r="B34" s="430"/>
      <c r="C34" s="389"/>
      <c r="D34" s="389"/>
      <c r="E34" s="61"/>
    </row>
    <row r="35" spans="1:5">
      <c r="A35" s="432"/>
      <c r="B35" s="430"/>
      <c r="C35" s="389"/>
      <c r="D35" s="389"/>
      <c r="E35" s="61"/>
    </row>
    <row r="36" spans="1:5">
      <c r="A36" s="432"/>
      <c r="B36" s="430"/>
      <c r="C36" s="389"/>
      <c r="D36" s="389"/>
      <c r="E36" s="61"/>
    </row>
    <row r="37" spans="1:5">
      <c r="A37" s="432"/>
      <c r="B37" s="430"/>
      <c r="C37" s="389"/>
      <c r="D37" s="389"/>
      <c r="E37" s="61"/>
    </row>
    <row r="38" spans="1:5">
      <c r="A38" s="432"/>
      <c r="B38" s="430"/>
      <c r="C38" s="389"/>
      <c r="D38" s="389"/>
      <c r="E38" s="61"/>
    </row>
    <row r="39" spans="1:5">
      <c r="A39" s="432"/>
      <c r="B39" s="430"/>
      <c r="C39" s="389"/>
      <c r="D39" s="389"/>
      <c r="E39" s="61"/>
    </row>
    <row r="40" spans="1:5">
      <c r="A40" s="432"/>
      <c r="B40" s="430"/>
      <c r="C40" s="389"/>
      <c r="D40" s="389"/>
      <c r="E40" s="61"/>
    </row>
    <row r="41" spans="1:5">
      <c r="A41" s="432"/>
      <c r="B41" s="430"/>
      <c r="C41" s="389"/>
      <c r="D41" s="389"/>
      <c r="E41" s="61"/>
    </row>
    <row r="42" spans="1:5">
      <c r="A42" s="432"/>
      <c r="B42" s="430"/>
      <c r="C42" s="389"/>
      <c r="D42" s="389"/>
      <c r="E42" s="61"/>
    </row>
    <row r="43" spans="1:5">
      <c r="A43" s="432"/>
      <c r="B43" s="430"/>
      <c r="C43" s="389"/>
      <c r="D43" s="389"/>
      <c r="E43" s="61"/>
    </row>
    <row r="44" spans="1:5">
      <c r="A44" s="432"/>
      <c r="B44" s="430"/>
      <c r="C44" s="389"/>
      <c r="D44" s="389"/>
      <c r="E44" s="61"/>
    </row>
    <row r="45" spans="1:5">
      <c r="A45" s="432"/>
      <c r="B45" s="430"/>
      <c r="C45" s="389"/>
      <c r="D45" s="389"/>
      <c r="E45" s="61"/>
    </row>
    <row r="46" spans="1:5">
      <c r="A46" s="432"/>
      <c r="B46" s="430"/>
      <c r="C46" s="389"/>
      <c r="D46" s="389"/>
      <c r="E46" s="61"/>
    </row>
    <row r="47" spans="1:5">
      <c r="A47" s="432"/>
      <c r="B47" s="430"/>
      <c r="C47" s="389"/>
      <c r="D47" s="389"/>
      <c r="E47" s="61"/>
    </row>
    <row r="48" spans="1:5">
      <c r="A48" s="432"/>
      <c r="B48" s="430"/>
      <c r="C48" s="389"/>
      <c r="D48" s="389"/>
      <c r="E48" s="61"/>
    </row>
    <row r="49" spans="1:5">
      <c r="A49" s="432"/>
      <c r="B49" s="430"/>
      <c r="C49" s="389"/>
      <c r="D49" s="389"/>
      <c r="E49" s="61"/>
    </row>
    <row r="50" spans="1:5">
      <c r="A50" s="432"/>
      <c r="B50" s="430"/>
      <c r="C50" s="389"/>
      <c r="D50" s="389"/>
      <c r="E50" s="61"/>
    </row>
    <row r="51" spans="1:5">
      <c r="A51" s="253" t="s">
        <v>343</v>
      </c>
      <c r="B51" s="254"/>
      <c r="C51" s="255"/>
      <c r="D51" s="254"/>
      <c r="E51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90" zoomScaleNormal="90" workbookViewId="0">
      <selection activeCell="E2" sqref="E2"/>
    </sheetView>
  </sheetViews>
  <sheetFormatPr defaultColWidth="9" defaultRowHeight="15.6"/>
  <cols>
    <col min="1" max="1" width="52.59765625" style="102" customWidth="1"/>
    <col min="2" max="2" width="4.59765625" style="102" customWidth="1"/>
    <col min="3" max="5" width="13.59765625" style="102" customWidth="1"/>
    <col min="6" max="16384" width="9" style="102"/>
  </cols>
  <sheetData>
    <row r="1" spans="1:5">
      <c r="A1" s="389"/>
      <c r="B1" s="389"/>
      <c r="C1" s="389"/>
      <c r="D1" s="389"/>
      <c r="E1" s="390" t="s">
        <v>1</v>
      </c>
    </row>
    <row r="2" spans="1:5">
      <c r="A2" s="389"/>
      <c r="B2" s="389"/>
      <c r="C2" s="389"/>
      <c r="D2" s="389"/>
      <c r="E2" s="390" t="s">
        <v>392</v>
      </c>
    </row>
    <row r="3" spans="1:5">
      <c r="A3" s="389" t="s">
        <v>2</v>
      </c>
      <c r="B3" s="389"/>
      <c r="C3" s="389"/>
      <c r="D3" s="389"/>
      <c r="E3" s="3" t="str">
        <f>+'Gen-1'!$E$2</f>
        <v>2013-2014</v>
      </c>
    </row>
    <row r="4" spans="1:5">
      <c r="A4" s="505"/>
      <c r="B4" s="389"/>
      <c r="C4" s="495"/>
      <c r="D4" s="495"/>
      <c r="E4" s="495"/>
    </row>
    <row r="5" spans="1:5">
      <c r="A5" s="398"/>
      <c r="B5" s="391"/>
      <c r="C5" s="22" t="str">
        <f>+'Gen-1'!$C$3</f>
        <v>2011-2012</v>
      </c>
      <c r="D5" s="8" t="str">
        <f>+'Gen-1'!$D$3</f>
        <v>2012-2013</v>
      </c>
      <c r="E5" s="509" t="str">
        <f>+'Gen-1'!$E$3</f>
        <v>2013-2014</v>
      </c>
    </row>
    <row r="6" spans="1:5">
      <c r="A6" s="400"/>
      <c r="B6" s="39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6" t="s">
        <v>201</v>
      </c>
      <c r="B7" s="39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4" t="s">
        <v>75</v>
      </c>
      <c r="B8" s="395">
        <v>3</v>
      </c>
      <c r="C8" s="415"/>
      <c r="D8" s="422">
        <f>C32</f>
        <v>0</v>
      </c>
      <c r="E8" s="422">
        <f>D32</f>
        <v>0</v>
      </c>
    </row>
    <row r="9" spans="1:5">
      <c r="A9" s="400" t="s">
        <v>20</v>
      </c>
      <c r="B9" s="392"/>
      <c r="C9" s="413"/>
      <c r="D9" s="413"/>
      <c r="E9" s="413"/>
    </row>
    <row r="10" spans="1:5">
      <c r="A10" s="398" t="s">
        <v>33</v>
      </c>
      <c r="B10" s="391"/>
      <c r="C10" s="425"/>
      <c r="D10" s="417"/>
      <c r="E10" s="417"/>
    </row>
    <row r="11" spans="1:5">
      <c r="A11" s="400" t="s">
        <v>40</v>
      </c>
      <c r="B11" s="395">
        <v>36</v>
      </c>
      <c r="C11" s="415"/>
      <c r="D11" s="415"/>
      <c r="E11" s="415"/>
    </row>
    <row r="12" spans="1:5">
      <c r="A12" s="405" t="s">
        <v>41</v>
      </c>
      <c r="B12" s="395">
        <v>39</v>
      </c>
      <c r="C12" s="422">
        <f>SUM(C11:C11)</f>
        <v>0</v>
      </c>
      <c r="D12" s="422">
        <f>SUM(D11:D11)</f>
        <v>0</v>
      </c>
      <c r="E12" s="422">
        <f>SUM(E11:E11)</f>
        <v>0</v>
      </c>
    </row>
    <row r="13" spans="1:5">
      <c r="A13" s="398" t="s">
        <v>42</v>
      </c>
      <c r="B13" s="391"/>
      <c r="C13" s="425"/>
      <c r="D13" s="417"/>
      <c r="E13" s="417"/>
    </row>
    <row r="14" spans="1:5">
      <c r="A14" s="400" t="s">
        <v>43</v>
      </c>
      <c r="B14" s="393">
        <v>40</v>
      </c>
      <c r="C14" s="426"/>
      <c r="D14" s="414"/>
      <c r="E14" s="414"/>
    </row>
    <row r="15" spans="1:5">
      <c r="A15" s="400" t="s">
        <v>44</v>
      </c>
      <c r="B15" s="395">
        <v>41</v>
      </c>
      <c r="C15" s="415"/>
      <c r="D15" s="415"/>
      <c r="E15" s="415"/>
    </row>
    <row r="16" spans="1:5">
      <c r="A16" s="400" t="s">
        <v>383</v>
      </c>
      <c r="B16" s="395">
        <v>42</v>
      </c>
      <c r="C16" s="415"/>
      <c r="D16" s="415"/>
      <c r="E16" s="415"/>
    </row>
    <row r="17" spans="1:5">
      <c r="A17" s="400" t="s">
        <v>46</v>
      </c>
      <c r="B17" s="395">
        <v>43</v>
      </c>
      <c r="C17" s="415"/>
      <c r="D17" s="415"/>
      <c r="E17" s="507" t="s">
        <v>112</v>
      </c>
    </row>
    <row r="18" spans="1:5">
      <c r="A18" s="405" t="s">
        <v>47</v>
      </c>
      <c r="B18" s="395">
        <v>49</v>
      </c>
      <c r="C18" s="422">
        <f>SUM(C14:C17)</f>
        <v>0</v>
      </c>
      <c r="D18" s="422">
        <f>SUM(D14:D17)</f>
        <v>0</v>
      </c>
      <c r="E18" s="422">
        <f>SUM(E14:E17)</f>
        <v>0</v>
      </c>
    </row>
    <row r="19" spans="1:5">
      <c r="A19" s="409" t="s">
        <v>48</v>
      </c>
      <c r="B19" s="391"/>
      <c r="C19" s="417"/>
      <c r="D19" s="417"/>
      <c r="E19" s="417"/>
    </row>
    <row r="20" spans="1:5">
      <c r="A20" s="405" t="s">
        <v>384</v>
      </c>
      <c r="B20" s="393">
        <v>60</v>
      </c>
      <c r="C20" s="411">
        <f>SUM(C18+C12)</f>
        <v>0</v>
      </c>
      <c r="D20" s="411">
        <f>SUM(D18+D12)</f>
        <v>0</v>
      </c>
      <c r="E20" s="411">
        <f>SUM(E18+E12)</f>
        <v>0</v>
      </c>
    </row>
    <row r="21" spans="1:5">
      <c r="A21" s="405" t="s">
        <v>49</v>
      </c>
      <c r="B21" s="393">
        <v>62</v>
      </c>
      <c r="C21" s="411">
        <f>SUM(C8+C20)</f>
        <v>0</v>
      </c>
      <c r="D21" s="411">
        <f>SUM(D8+D20)</f>
        <v>0</v>
      </c>
      <c r="E21" s="411">
        <f>SUM(E8+E20)</f>
        <v>0</v>
      </c>
    </row>
    <row r="22" spans="1:5">
      <c r="A22" s="398"/>
      <c r="B22" s="398"/>
      <c r="C22" s="417"/>
      <c r="D22" s="417"/>
      <c r="E22" s="417"/>
    </row>
    <row r="23" spans="1:5">
      <c r="A23" s="400" t="s">
        <v>52</v>
      </c>
      <c r="B23" s="400"/>
      <c r="C23" s="413"/>
      <c r="D23" s="413"/>
      <c r="E23" s="413"/>
    </row>
    <row r="24" spans="1:5">
      <c r="A24" s="400" t="s">
        <v>188</v>
      </c>
      <c r="B24" s="395">
        <v>72</v>
      </c>
      <c r="C24" s="415"/>
      <c r="D24" s="415"/>
      <c r="E24" s="415"/>
    </row>
    <row r="25" spans="1:5">
      <c r="A25" s="400" t="s">
        <v>189</v>
      </c>
      <c r="B25" s="395">
        <v>73</v>
      </c>
      <c r="C25" s="415"/>
      <c r="D25" s="415"/>
      <c r="E25" s="415"/>
    </row>
    <row r="26" spans="1:5">
      <c r="A26" s="400" t="s">
        <v>190</v>
      </c>
      <c r="B26" s="395">
        <v>74</v>
      </c>
      <c r="C26" s="415"/>
      <c r="D26" s="415"/>
      <c r="E26" s="415"/>
    </row>
    <row r="27" spans="1:5">
      <c r="A27" s="400" t="s">
        <v>191</v>
      </c>
      <c r="B27" s="395">
        <v>75</v>
      </c>
      <c r="C27" s="415"/>
      <c r="D27" s="415"/>
      <c r="E27" s="415"/>
    </row>
    <row r="28" spans="1:5">
      <c r="A28" s="405" t="s">
        <v>181</v>
      </c>
      <c r="B28" s="393">
        <v>79</v>
      </c>
      <c r="C28" s="411">
        <f>SUM(C24:C27)</f>
        <v>0</v>
      </c>
      <c r="D28" s="411">
        <f>SUM(D24:D27)</f>
        <v>0</v>
      </c>
      <c r="E28" s="411">
        <f>SUM(E24:E27)</f>
        <v>0</v>
      </c>
    </row>
    <row r="29" spans="1:5">
      <c r="A29" s="418" t="s">
        <v>183</v>
      </c>
      <c r="B29" s="393">
        <v>89</v>
      </c>
      <c r="C29" s="411"/>
      <c r="D29" s="411"/>
      <c r="E29" s="411"/>
    </row>
    <row r="30" spans="1:5">
      <c r="A30" s="405" t="s">
        <v>385</v>
      </c>
      <c r="B30" s="393">
        <v>90</v>
      </c>
      <c r="C30" s="411">
        <f>SUM(C28+C29)</f>
        <v>0</v>
      </c>
      <c r="D30" s="411">
        <f>SUM(D28+D29)</f>
        <v>0</v>
      </c>
      <c r="E30" s="411">
        <f>SUM(E28+E29)</f>
        <v>0</v>
      </c>
    </row>
    <row r="31" spans="1:5">
      <c r="A31" s="398"/>
      <c r="B31" s="391"/>
      <c r="C31" s="417"/>
      <c r="D31" s="417"/>
      <c r="E31" s="419"/>
    </row>
    <row r="32" spans="1:5">
      <c r="A32" s="405" t="s">
        <v>193</v>
      </c>
      <c r="B32" s="393">
        <v>93</v>
      </c>
      <c r="C32" s="411">
        <f>SUM(C21-C30)</f>
        <v>0</v>
      </c>
      <c r="D32" s="411">
        <f>SUM(D21-D30)</f>
        <v>0</v>
      </c>
      <c r="E32" s="411">
        <f>SUM(E21-E30)</f>
        <v>0</v>
      </c>
    </row>
    <row r="33" spans="1:5">
      <c r="A33" s="429"/>
      <c r="B33" s="430"/>
      <c r="C33" s="424"/>
      <c r="D33" s="424"/>
      <c r="E33" s="424"/>
    </row>
    <row r="34" spans="1:5">
      <c r="A34" s="429"/>
      <c r="B34" s="430"/>
      <c r="C34" s="424"/>
      <c r="D34" s="424"/>
      <c r="E34" s="424"/>
    </row>
    <row r="35" spans="1:5">
      <c r="A35" s="429"/>
      <c r="B35" s="430"/>
      <c r="C35" s="424"/>
      <c r="D35" s="424"/>
      <c r="E35" s="424"/>
    </row>
    <row r="36" spans="1:5">
      <c r="A36" s="429"/>
      <c r="B36" s="430"/>
      <c r="C36" s="424"/>
      <c r="D36" s="424"/>
      <c r="E36" s="424"/>
    </row>
    <row r="37" spans="1:5">
      <c r="A37" s="429"/>
      <c r="B37" s="430"/>
      <c r="C37" s="424"/>
      <c r="D37" s="424"/>
      <c r="E37" s="424"/>
    </row>
    <row r="38" spans="1:5">
      <c r="A38" s="429"/>
      <c r="B38" s="430"/>
      <c r="C38" s="424"/>
      <c r="D38" s="424"/>
      <c r="E38" s="424"/>
    </row>
    <row r="39" spans="1:5">
      <c r="A39" s="429"/>
      <c r="B39" s="430"/>
      <c r="C39" s="424"/>
      <c r="D39" s="424"/>
      <c r="E39" s="424"/>
    </row>
    <row r="40" spans="1:5">
      <c r="A40" s="429"/>
      <c r="B40" s="430"/>
      <c r="C40" s="424"/>
      <c r="D40" s="424"/>
      <c r="E40" s="424"/>
    </row>
    <row r="41" spans="1:5">
      <c r="A41" s="429"/>
      <c r="B41" s="430"/>
      <c r="C41" s="424"/>
      <c r="D41" s="424"/>
      <c r="E41" s="424"/>
    </row>
    <row r="42" spans="1:5">
      <c r="A42" s="429"/>
      <c r="B42" s="430"/>
      <c r="C42" s="424"/>
      <c r="D42" s="424"/>
      <c r="E42" s="424"/>
    </row>
    <row r="43" spans="1:5">
      <c r="A43" s="429"/>
      <c r="B43" s="430"/>
      <c r="C43" s="424"/>
      <c r="D43" s="424"/>
      <c r="E43" s="424"/>
    </row>
    <row r="44" spans="1:5">
      <c r="A44" s="429"/>
      <c r="B44" s="430"/>
      <c r="C44" s="424"/>
      <c r="D44" s="424"/>
      <c r="E44" s="424"/>
    </row>
    <row r="45" spans="1:5">
      <c r="A45" s="429"/>
      <c r="B45" s="430"/>
      <c r="C45" s="424"/>
      <c r="D45" s="424"/>
      <c r="E45" s="424"/>
    </row>
    <row r="46" spans="1:5">
      <c r="A46" s="429"/>
      <c r="B46" s="430"/>
      <c r="C46" s="424"/>
      <c r="D46" s="424"/>
      <c r="E46" s="424"/>
    </row>
    <row r="47" spans="1:5">
      <c r="A47" s="429"/>
      <c r="B47" s="430"/>
      <c r="C47" s="424"/>
      <c r="D47" s="424"/>
      <c r="E47" s="424"/>
    </row>
    <row r="48" spans="1:5">
      <c r="A48" s="429"/>
      <c r="B48" s="430"/>
      <c r="C48" s="424"/>
      <c r="D48" s="424"/>
      <c r="E48" s="424"/>
    </row>
    <row r="49" spans="1:5">
      <c r="A49" s="429"/>
      <c r="B49" s="430"/>
      <c r="C49" s="424"/>
      <c r="D49" s="424"/>
      <c r="E49" s="424"/>
    </row>
    <row r="50" spans="1:5">
      <c r="A50" s="591" t="s">
        <v>343</v>
      </c>
      <c r="B50" s="591"/>
      <c r="C50" s="591"/>
      <c r="D50" s="591"/>
      <c r="E50" s="591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90" zoomScaleNormal="90" workbookViewId="0">
      <selection activeCell="I1" sqref="I1"/>
    </sheetView>
  </sheetViews>
  <sheetFormatPr defaultColWidth="9" defaultRowHeight="15.6"/>
  <cols>
    <col min="1" max="1" width="22.8984375" style="2" customWidth="1"/>
    <col min="2" max="2" width="12.8984375" style="2" customWidth="1"/>
    <col min="3" max="3" width="7.09765625" style="540" bestFit="1" customWidth="1"/>
    <col min="4" max="4" width="12.8984375" style="2" customWidth="1"/>
    <col min="5" max="5" width="7.8984375" style="540" customWidth="1"/>
    <col min="6" max="7" width="12.8984375" style="2" customWidth="1"/>
    <col min="8" max="8" width="7.19921875" style="540" customWidth="1"/>
    <col min="9" max="16384" width="9" style="2"/>
  </cols>
  <sheetData>
    <row r="1" spans="1:8">
      <c r="A1" s="2" t="s">
        <v>393</v>
      </c>
      <c r="H1" s="539" t="s">
        <v>1</v>
      </c>
    </row>
    <row r="2" spans="1:8">
      <c r="A2" s="596" t="s">
        <v>78</v>
      </c>
      <c r="B2" s="596"/>
      <c r="C2" s="596"/>
      <c r="D2" s="596"/>
      <c r="E2" s="596"/>
      <c r="F2" s="596"/>
      <c r="G2" s="596"/>
      <c r="H2" s="596"/>
    </row>
    <row r="3" spans="1:8">
      <c r="A3" s="596" t="s">
        <v>439</v>
      </c>
      <c r="B3" s="596"/>
      <c r="C3" s="596"/>
      <c r="D3" s="596"/>
      <c r="E3" s="596"/>
      <c r="F3" s="596"/>
      <c r="G3" s="596"/>
      <c r="H3" s="596"/>
    </row>
    <row r="4" spans="1:8" ht="9" customHeight="1"/>
    <row r="5" spans="1:8">
      <c r="A5" s="592" t="s">
        <v>463</v>
      </c>
      <c r="B5" s="592"/>
      <c r="C5" s="592"/>
      <c r="D5" s="592"/>
      <c r="E5" s="592"/>
      <c r="F5" s="592"/>
      <c r="G5" s="592"/>
      <c r="H5" s="592"/>
    </row>
    <row r="6" spans="1:8">
      <c r="A6" s="592" t="s">
        <v>468</v>
      </c>
      <c r="B6" s="592"/>
      <c r="C6" s="592"/>
      <c r="D6" s="592"/>
      <c r="E6" s="592"/>
      <c r="F6" s="592"/>
      <c r="G6" s="592"/>
      <c r="H6" s="592"/>
    </row>
    <row r="7" spans="1:8">
      <c r="A7" s="592" t="s">
        <v>344</v>
      </c>
      <c r="B7" s="592"/>
      <c r="C7" s="592"/>
      <c r="D7" s="592"/>
      <c r="E7" s="592"/>
      <c r="F7" s="592"/>
      <c r="G7" s="592"/>
      <c r="H7" s="592"/>
    </row>
    <row r="8" spans="1:8">
      <c r="A8" s="592" t="s">
        <v>464</v>
      </c>
      <c r="B8" s="592"/>
      <c r="C8" s="592"/>
      <c r="D8" s="592"/>
      <c r="E8" s="592"/>
      <c r="F8" s="592"/>
      <c r="G8" s="592"/>
      <c r="H8" s="592"/>
    </row>
    <row r="9" spans="1:8">
      <c r="A9" s="592" t="s">
        <v>465</v>
      </c>
      <c r="B9" s="592"/>
      <c r="C9" s="592"/>
      <c r="D9" s="592"/>
      <c r="E9" s="592"/>
      <c r="F9" s="592"/>
      <c r="G9" s="592"/>
      <c r="H9" s="592"/>
    </row>
    <row r="10" spans="1:8" ht="6.75" customHeight="1">
      <c r="A10" s="33"/>
      <c r="B10" s="33"/>
      <c r="C10" s="541"/>
      <c r="D10" s="33"/>
      <c r="E10" s="541"/>
      <c r="F10" s="33"/>
      <c r="G10" s="33"/>
      <c r="H10" s="541"/>
    </row>
    <row r="11" spans="1:8">
      <c r="A11" s="601" t="s">
        <v>79</v>
      </c>
      <c r="B11" s="601"/>
      <c r="C11" s="601"/>
      <c r="D11" s="601"/>
      <c r="E11" s="601"/>
      <c r="F11" s="601"/>
      <c r="G11" s="601"/>
      <c r="H11" s="601"/>
    </row>
    <row r="12" spans="1:8">
      <c r="A12" s="589" t="s">
        <v>440</v>
      </c>
      <c r="B12" s="589"/>
      <c r="C12" s="589"/>
      <c r="D12" s="589"/>
      <c r="E12" s="589"/>
      <c r="F12" s="589"/>
      <c r="G12" s="589"/>
      <c r="H12" s="589"/>
    </row>
    <row r="13" spans="1:8">
      <c r="A13" s="589" t="s">
        <v>441</v>
      </c>
      <c r="B13" s="589"/>
      <c r="C13" s="589"/>
      <c r="D13" s="589"/>
      <c r="E13" s="589"/>
      <c r="F13" s="589"/>
      <c r="G13" s="589"/>
      <c r="H13" s="589"/>
    </row>
    <row r="14" spans="1:8">
      <c r="A14" s="589" t="s">
        <v>80</v>
      </c>
      <c r="B14" s="589"/>
      <c r="C14" s="589"/>
      <c r="D14" s="589"/>
      <c r="E14" s="589"/>
      <c r="F14" s="589"/>
      <c r="G14" s="589"/>
      <c r="H14" s="589"/>
    </row>
    <row r="15" spans="1:8" ht="8.25" customHeight="1"/>
    <row r="16" spans="1:8">
      <c r="B16" s="597" t="s">
        <v>394</v>
      </c>
      <c r="C16" s="598"/>
      <c r="D16" s="597" t="s">
        <v>413</v>
      </c>
      <c r="E16" s="598"/>
      <c r="F16" s="597" t="s">
        <v>442</v>
      </c>
      <c r="G16" s="599"/>
      <c r="H16" s="598"/>
    </row>
    <row r="17" spans="1:8">
      <c r="B17" s="22" t="s">
        <v>3</v>
      </c>
      <c r="C17" s="543" t="s">
        <v>3</v>
      </c>
      <c r="D17" s="5" t="s">
        <v>3</v>
      </c>
      <c r="E17" s="542" t="s">
        <v>81</v>
      </c>
      <c r="F17" s="32" t="s">
        <v>365</v>
      </c>
      <c r="G17" s="5" t="s">
        <v>11</v>
      </c>
      <c r="H17" s="542" t="s">
        <v>82</v>
      </c>
    </row>
    <row r="18" spans="1:8">
      <c r="B18" s="22" t="s">
        <v>83</v>
      </c>
      <c r="C18" s="543" t="s">
        <v>84</v>
      </c>
      <c r="D18" s="8" t="s">
        <v>83</v>
      </c>
      <c r="E18" s="543" t="s">
        <v>5</v>
      </c>
      <c r="F18" s="33" t="s">
        <v>83</v>
      </c>
      <c r="G18" s="8" t="s">
        <v>415</v>
      </c>
      <c r="H18" s="543" t="s">
        <v>5</v>
      </c>
    </row>
    <row r="19" spans="1:8">
      <c r="B19" s="22" t="s">
        <v>9</v>
      </c>
      <c r="C19" s="543" t="s">
        <v>85</v>
      </c>
      <c r="D19" s="8" t="s">
        <v>9</v>
      </c>
      <c r="E19" s="543" t="s">
        <v>85</v>
      </c>
      <c r="F19" s="33" t="s">
        <v>9</v>
      </c>
      <c r="G19" s="8" t="s">
        <v>8</v>
      </c>
      <c r="H19" s="543" t="s">
        <v>85</v>
      </c>
    </row>
    <row r="20" spans="1:8">
      <c r="A20" s="4" t="s">
        <v>370</v>
      </c>
      <c r="B20" s="17"/>
      <c r="C20" s="544"/>
      <c r="D20" s="4"/>
      <c r="E20" s="544"/>
      <c r="F20" s="19"/>
      <c r="G20" s="4"/>
      <c r="H20" s="544"/>
    </row>
    <row r="21" spans="1:8">
      <c r="A21" s="10" t="s">
        <v>86</v>
      </c>
      <c r="B21" s="18">
        <f>+'Gen-2'!C25</f>
        <v>8350323</v>
      </c>
      <c r="C21" s="551">
        <v>13.291</v>
      </c>
      <c r="D21" s="10">
        <f>+'Gen-2'!D25</f>
        <v>8086491</v>
      </c>
      <c r="E21" s="551">
        <v>13.272</v>
      </c>
      <c r="F21" s="20">
        <f>+'Gen-2'!E25</f>
        <v>10664761</v>
      </c>
      <c r="G21" s="10">
        <f>+'Gen-2'!E42</f>
        <v>1481225.0372682661</v>
      </c>
      <c r="H21" s="545">
        <f>+G21/F$36*1000</f>
        <v>15.272022080713356</v>
      </c>
    </row>
    <row r="22" spans="1:8">
      <c r="A22" s="12" t="s">
        <v>396</v>
      </c>
      <c r="B22" s="44">
        <f>+'PTE-2'!C27</f>
        <v>2049912</v>
      </c>
      <c r="C22" s="552">
        <v>0</v>
      </c>
      <c r="D22" s="35">
        <f>+'PTE-2'!D27</f>
        <v>2381678</v>
      </c>
      <c r="E22" s="552">
        <v>0</v>
      </c>
      <c r="F22" s="36">
        <f>+'PTE-2'!E27</f>
        <v>2904169</v>
      </c>
      <c r="G22" s="37" t="s">
        <v>112</v>
      </c>
      <c r="H22" s="546" t="s">
        <v>114</v>
      </c>
    </row>
    <row r="23" spans="1:8">
      <c r="A23" s="12" t="s">
        <v>87</v>
      </c>
      <c r="B23" s="44">
        <f>+'ABE-2'!C24</f>
        <v>132825</v>
      </c>
      <c r="C23" s="552">
        <v>0</v>
      </c>
      <c r="D23" s="36">
        <f>+'ABE-2'!D24</f>
        <v>113347</v>
      </c>
      <c r="E23" s="552">
        <v>0</v>
      </c>
      <c r="F23" s="36">
        <f>+'ABE-2'!E24</f>
        <v>145000</v>
      </c>
      <c r="G23" s="35">
        <f>+'ABE-2'!E41</f>
        <v>0</v>
      </c>
      <c r="H23" s="547">
        <f>+G23/F$36*1000</f>
        <v>0</v>
      </c>
    </row>
    <row r="24" spans="1:8">
      <c r="A24" s="12" t="s">
        <v>341</v>
      </c>
      <c r="B24" s="44">
        <f>+'AdSupp-2'!C28</f>
        <v>4096</v>
      </c>
      <c r="C24" s="546" t="s">
        <v>114</v>
      </c>
      <c r="D24" s="27">
        <f>+'AdSupp-2'!D28</f>
        <v>3998</v>
      </c>
      <c r="E24" s="546" t="s">
        <v>114</v>
      </c>
      <c r="F24" s="27">
        <f>+'AdSupp-2'!E28</f>
        <v>10475</v>
      </c>
      <c r="G24" s="37" t="s">
        <v>112</v>
      </c>
      <c r="H24" s="546" t="s">
        <v>114</v>
      </c>
    </row>
    <row r="25" spans="1:8">
      <c r="A25" s="12" t="s">
        <v>88</v>
      </c>
      <c r="B25" s="30">
        <f>+'MotorCyc-2'!C28</f>
        <v>0</v>
      </c>
      <c r="C25" s="546" t="s">
        <v>114</v>
      </c>
      <c r="D25" s="12">
        <f>+'MotorCyc-2'!D28</f>
        <v>0</v>
      </c>
      <c r="E25" s="546" t="s">
        <v>114</v>
      </c>
      <c r="F25" s="12">
        <f>+'MotorCyc-2'!E28</f>
        <v>0</v>
      </c>
      <c r="G25" s="37" t="s">
        <v>112</v>
      </c>
      <c r="H25" s="546" t="s">
        <v>114</v>
      </c>
    </row>
    <row r="26" spans="1:8">
      <c r="A26" s="12" t="s">
        <v>342</v>
      </c>
      <c r="B26" s="30">
        <f>+'Truck-2'!C28</f>
        <v>0</v>
      </c>
      <c r="C26" s="546" t="s">
        <v>114</v>
      </c>
      <c r="D26" s="12">
        <f>+'Truck-2'!D28</f>
        <v>0</v>
      </c>
      <c r="E26" s="546" t="s">
        <v>114</v>
      </c>
      <c r="F26" s="12">
        <f>+'Truck-2'!E28</f>
        <v>0</v>
      </c>
      <c r="G26" s="37" t="s">
        <v>112</v>
      </c>
      <c r="H26" s="546" t="s">
        <v>114</v>
      </c>
    </row>
    <row r="27" spans="1:8">
      <c r="A27" s="12" t="s">
        <v>89</v>
      </c>
      <c r="B27" s="30">
        <f>+Auxillary!C33</f>
        <v>2125096</v>
      </c>
      <c r="C27" s="546" t="s">
        <v>114</v>
      </c>
      <c r="D27" s="35">
        <f>+Auxillary!D33</f>
        <v>1630326</v>
      </c>
      <c r="E27" s="546" t="s">
        <v>114</v>
      </c>
      <c r="F27" s="35">
        <f>+Auxillary!J33</f>
        <v>2500000</v>
      </c>
      <c r="G27" s="37" t="s">
        <v>112</v>
      </c>
      <c r="H27" s="546" t="s">
        <v>114</v>
      </c>
    </row>
    <row r="28" spans="1:8">
      <c r="A28" s="7" t="s">
        <v>90</v>
      </c>
      <c r="B28" s="28"/>
      <c r="C28" s="546" t="s">
        <v>114</v>
      </c>
      <c r="D28" s="38"/>
      <c r="E28" s="546" t="s">
        <v>114</v>
      </c>
      <c r="F28" s="39"/>
      <c r="G28" s="37" t="s">
        <v>112</v>
      </c>
      <c r="H28" s="546" t="s">
        <v>114</v>
      </c>
    </row>
    <row r="29" spans="1:8">
      <c r="A29" s="12" t="s">
        <v>226</v>
      </c>
      <c r="B29" s="30">
        <f>+'Cap Out-2'!C20</f>
        <v>65000</v>
      </c>
      <c r="C29" s="552">
        <v>3.5019999999999998</v>
      </c>
      <c r="D29" s="12">
        <f>+'Cap Out-2'!D20</f>
        <v>65000</v>
      </c>
      <c r="E29" s="552">
        <v>3.4950000000000001</v>
      </c>
      <c r="F29" s="12">
        <f>+'Cap Out-2'!E20</f>
        <v>1065000</v>
      </c>
      <c r="G29" s="35">
        <f>+'Cap Out-2'!E36</f>
        <v>339464.54208173335</v>
      </c>
      <c r="H29" s="547">
        <f>+G29/F$36*1000</f>
        <v>3.5000150901125662</v>
      </c>
    </row>
    <row r="30" spans="1:8">
      <c r="A30" s="12" t="s">
        <v>91</v>
      </c>
      <c r="B30" s="30">
        <f>+'B &amp; I - 2'!C20</f>
        <v>0</v>
      </c>
      <c r="C30" s="552"/>
      <c r="D30" s="12">
        <f>+'B &amp; I - 2'!D20</f>
        <v>0</v>
      </c>
      <c r="E30" s="552"/>
      <c r="F30" s="12">
        <f>+'B &amp; I - 2'!E20</f>
        <v>0</v>
      </c>
      <c r="G30" s="35">
        <f>+'B &amp; I - 2'!E36</f>
        <v>0</v>
      </c>
      <c r="H30" s="547">
        <f>+G30/F$36*1000</f>
        <v>0</v>
      </c>
    </row>
    <row r="31" spans="1:8">
      <c r="A31" s="12" t="s">
        <v>229</v>
      </c>
      <c r="B31" s="30">
        <f>+'Special Assess-2'!C20</f>
        <v>0</v>
      </c>
      <c r="C31" s="552"/>
      <c r="D31" s="12">
        <f>+'Special Assess-2'!D20</f>
        <v>0</v>
      </c>
      <c r="E31" s="552"/>
      <c r="F31" s="12">
        <f>+'Special Assess-2'!E20</f>
        <v>0</v>
      </c>
      <c r="G31" s="35">
        <f>+'Special Assess-2'!E36</f>
        <v>0</v>
      </c>
      <c r="H31" s="547">
        <f>+G31/F$36*1000</f>
        <v>0</v>
      </c>
    </row>
    <row r="32" spans="1:8">
      <c r="A32" s="12" t="s">
        <v>92</v>
      </c>
      <c r="B32" s="30">
        <f>+'No-Fund Warrant-2'!C17</f>
        <v>0</v>
      </c>
      <c r="C32" s="552"/>
      <c r="D32" s="12">
        <f>+'No-Fund Warrant-2'!D17</f>
        <v>0</v>
      </c>
      <c r="E32" s="552"/>
      <c r="F32" s="12">
        <f>+'No-Fund Warrant-2'!E17</f>
        <v>0</v>
      </c>
      <c r="G32" s="35">
        <f>+'No-Fund Warrant-2'!E33</f>
        <v>0</v>
      </c>
      <c r="H32" s="547">
        <f>+G32/F$36*1000</f>
        <v>0</v>
      </c>
    </row>
    <row r="33" spans="1:8" ht="16.2" thickBot="1">
      <c r="A33" s="34" t="s">
        <v>93</v>
      </c>
      <c r="B33" s="13">
        <f>+'Rev Bds'!C30</f>
        <v>0</v>
      </c>
      <c r="C33" s="548" t="s">
        <v>114</v>
      </c>
      <c r="D33" s="4">
        <f>+'Rev Bds'!D30</f>
        <v>0</v>
      </c>
      <c r="E33" s="548" t="s">
        <v>114</v>
      </c>
      <c r="F33" s="4">
        <f>+'Rev Bds'!E30</f>
        <v>0</v>
      </c>
      <c r="G33" s="40" t="s">
        <v>112</v>
      </c>
      <c r="H33" s="548" t="s">
        <v>114</v>
      </c>
    </row>
    <row r="34" spans="1:8" ht="16.2" thickBot="1">
      <c r="A34" s="49" t="s">
        <v>94</v>
      </c>
      <c r="B34" s="45">
        <f>SUM(B21:B33)</f>
        <v>12727252</v>
      </c>
      <c r="C34" s="553">
        <f>SUM(C21:C33)</f>
        <v>16.792999999999999</v>
      </c>
      <c r="D34" s="41">
        <f>SUM(D21:D33)</f>
        <v>12280840</v>
      </c>
      <c r="E34" s="553">
        <f>SUM(E21:E33)</f>
        <v>16.766999999999999</v>
      </c>
      <c r="F34" s="41">
        <f>SUM(F21:F33)</f>
        <v>17289405</v>
      </c>
      <c r="G34" s="51" t="s">
        <v>112</v>
      </c>
      <c r="H34" s="549">
        <f>SUM(H21:H33)</f>
        <v>18.772037170825921</v>
      </c>
    </row>
    <row r="35" spans="1:8">
      <c r="A35" s="50" t="s">
        <v>95</v>
      </c>
      <c r="B35" s="58">
        <f>+B36*C34/1000</f>
        <v>1548082.7222560002</v>
      </c>
      <c r="C35" s="550"/>
      <c r="D35" s="42">
        <f>+D36*E34/1000</f>
        <v>1609711.022871</v>
      </c>
      <c r="E35" s="547"/>
      <c r="F35" s="43" t="s">
        <v>77</v>
      </c>
      <c r="G35" s="42">
        <f>SUM(G21:G33)</f>
        <v>1820689.5793499993</v>
      </c>
      <c r="H35" s="550"/>
    </row>
    <row r="36" spans="1:8">
      <c r="A36" s="10" t="s">
        <v>96</v>
      </c>
      <c r="B36" s="52">
        <v>92186192</v>
      </c>
      <c r="C36" s="554"/>
      <c r="D36" s="53">
        <v>96004713</v>
      </c>
      <c r="E36" s="554"/>
      <c r="F36" s="53">
        <v>96989451</v>
      </c>
      <c r="G36" s="10" t="s">
        <v>335</v>
      </c>
      <c r="H36" s="545"/>
    </row>
    <row r="37" spans="1:8">
      <c r="B37" s="593" t="s">
        <v>97</v>
      </c>
      <c r="C37" s="594"/>
      <c r="D37" s="594"/>
      <c r="E37" s="594"/>
      <c r="F37" s="595"/>
    </row>
    <row r="38" spans="1:8">
      <c r="B38" s="46">
        <v>2011</v>
      </c>
      <c r="C38" s="555"/>
      <c r="D38" s="47">
        <f>+B38+1</f>
        <v>2012</v>
      </c>
      <c r="E38" s="555"/>
      <c r="F38" s="48">
        <f>+D38+1</f>
        <v>2013</v>
      </c>
    </row>
    <row r="39" spans="1:8">
      <c r="A39" s="2" t="s">
        <v>98</v>
      </c>
      <c r="B39" s="54"/>
      <c r="D39" s="54"/>
      <c r="F39" s="54"/>
    </row>
    <row r="40" spans="1:8">
      <c r="A40" s="2" t="s">
        <v>99</v>
      </c>
      <c r="B40" s="55"/>
      <c r="D40" s="55"/>
      <c r="F40" s="55"/>
    </row>
    <row r="41" spans="1:8">
      <c r="A41" s="2" t="s">
        <v>100</v>
      </c>
      <c r="B41" s="55"/>
      <c r="D41" s="55"/>
      <c r="F41" s="55"/>
    </row>
    <row r="42" spans="1:8">
      <c r="A42" s="2" t="s">
        <v>101</v>
      </c>
      <c r="B42" s="55"/>
      <c r="D42" s="55"/>
      <c r="F42" s="55"/>
    </row>
    <row r="43" spans="1:8">
      <c r="A43" s="2" t="s">
        <v>102</v>
      </c>
      <c r="B43" s="55"/>
      <c r="D43" s="55"/>
      <c r="F43" s="55"/>
    </row>
    <row r="44" spans="1:8">
      <c r="A44" s="2" t="s">
        <v>103</v>
      </c>
      <c r="B44" s="55">
        <v>2348806</v>
      </c>
      <c r="D44" s="55">
        <v>2104491</v>
      </c>
      <c r="F44" s="55">
        <v>1847297</v>
      </c>
    </row>
    <row r="45" spans="1:8">
      <c r="A45" s="2" t="s">
        <v>104</v>
      </c>
      <c r="B45" s="12">
        <f>SUM(B39:B44)</f>
        <v>2348806</v>
      </c>
      <c r="D45" s="12">
        <f>SUM(D39:D44)</f>
        <v>2104491</v>
      </c>
      <c r="F45" s="12">
        <f>SUM(F39:F44)</f>
        <v>1847297</v>
      </c>
    </row>
    <row r="46" spans="1:8">
      <c r="F46" s="2" t="s">
        <v>105</v>
      </c>
    </row>
    <row r="48" spans="1:8">
      <c r="A48" s="57"/>
      <c r="B48" s="57"/>
    </row>
    <row r="49" spans="1:5">
      <c r="A49" s="600" t="s">
        <v>469</v>
      </c>
      <c r="B49" s="600"/>
    </row>
    <row r="51" spans="1:5">
      <c r="D51" s="73" t="s">
        <v>343</v>
      </c>
      <c r="E51" s="556"/>
    </row>
  </sheetData>
  <mergeCells count="16">
    <mergeCell ref="A49:B49"/>
    <mergeCell ref="A8:H8"/>
    <mergeCell ref="A9:H9"/>
    <mergeCell ref="A7:H7"/>
    <mergeCell ref="A12:H12"/>
    <mergeCell ref="A11:H11"/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</mergeCells>
  <phoneticPr fontId="0" type="noConversion"/>
  <printOptions horizontalCentered="1" verticalCentered="1"/>
  <pageMargins left="0.5" right="0.75" top="0.5" bottom="0.5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5" zoomScaleNormal="75" workbookViewId="0">
      <selection activeCell="B34" sqref="B34"/>
    </sheetView>
  </sheetViews>
  <sheetFormatPr defaultColWidth="9" defaultRowHeight="15.6"/>
  <cols>
    <col min="1" max="1" width="40.59765625" style="102" customWidth="1"/>
    <col min="2" max="2" width="8.59765625" style="102" customWidth="1"/>
    <col min="3" max="3" width="17.59765625" style="102" customWidth="1"/>
    <col min="4" max="4" width="1.69921875" style="102" customWidth="1"/>
    <col min="5" max="5" width="17.59765625" style="102" customWidth="1"/>
    <col min="6" max="6" width="1.8984375" style="102" customWidth="1"/>
    <col min="7" max="7" width="17.59765625" style="102" customWidth="1"/>
    <col min="8" max="8" width="1.69921875" style="102" customWidth="1"/>
    <col min="9" max="9" width="17.59765625" style="102" customWidth="1"/>
    <col min="10" max="16384" width="9" style="102"/>
  </cols>
  <sheetData>
    <row r="1" spans="1:9">
      <c r="A1" s="445" t="s">
        <v>389</v>
      </c>
      <c r="B1" s="445"/>
      <c r="C1" s="445"/>
      <c r="D1" s="445"/>
      <c r="E1" s="445"/>
      <c r="F1" s="445"/>
      <c r="G1" s="445"/>
      <c r="H1" s="445"/>
      <c r="I1" s="446" t="s">
        <v>109</v>
      </c>
    </row>
    <row r="2" spans="1:9">
      <c r="A2" s="447" t="str">
        <f>'F112-1'!A2</f>
        <v>(Revised 6/13)</v>
      </c>
      <c r="B2" s="445"/>
      <c r="C2" s="445"/>
      <c r="D2" s="445"/>
      <c r="E2" s="463" t="s">
        <v>239</v>
      </c>
      <c r="F2" s="445"/>
      <c r="G2" s="448" t="str">
        <f>+'F108'!C2</f>
        <v>Allen County Community College</v>
      </c>
      <c r="H2" s="449"/>
      <c r="I2" s="448"/>
    </row>
    <row r="3" spans="1:9">
      <c r="A3" s="447"/>
      <c r="B3" s="447"/>
      <c r="C3" s="445"/>
      <c r="D3" s="445"/>
      <c r="E3" s="463" t="s">
        <v>107</v>
      </c>
      <c r="F3" s="445"/>
      <c r="G3" s="448" t="str">
        <f>+'F108'!C4</f>
        <v>Allen</v>
      </c>
      <c r="H3" s="449"/>
      <c r="I3" s="448"/>
    </row>
    <row r="4" spans="1:9">
      <c r="A4" s="462" t="s">
        <v>242</v>
      </c>
      <c r="B4" s="450"/>
      <c r="C4" s="450"/>
      <c r="D4" s="450"/>
      <c r="E4" s="450"/>
      <c r="F4" s="450"/>
      <c r="G4" s="450"/>
      <c r="H4" s="450"/>
      <c r="I4" s="450"/>
    </row>
    <row r="5" spans="1:9">
      <c r="A5" s="450" t="s">
        <v>240</v>
      </c>
      <c r="B5" s="450"/>
      <c r="C5" s="450"/>
      <c r="D5" s="450"/>
      <c r="E5" s="450"/>
      <c r="F5" s="450"/>
      <c r="G5" s="450"/>
      <c r="H5" s="450"/>
      <c r="I5" s="450"/>
    </row>
    <row r="6" spans="1:9">
      <c r="A6" s="450" t="s">
        <v>241</v>
      </c>
      <c r="B6" s="450"/>
      <c r="C6" s="450"/>
      <c r="D6" s="450"/>
      <c r="E6" s="450"/>
      <c r="F6" s="450"/>
      <c r="G6" s="450"/>
      <c r="H6" s="450"/>
      <c r="I6" s="450"/>
    </row>
    <row r="7" spans="1:9">
      <c r="A7" s="454" t="str">
        <f>'F112-1'!A8</f>
        <v>2013-2014</v>
      </c>
      <c r="B7" s="453"/>
      <c r="C7" s="454"/>
      <c r="D7" s="454"/>
      <c r="E7" s="454"/>
      <c r="F7" s="454"/>
      <c r="G7" s="454"/>
      <c r="H7" s="454"/>
      <c r="I7" s="454"/>
    </row>
    <row r="8" spans="1:9">
      <c r="A8" s="445"/>
      <c r="B8" s="445"/>
      <c r="C8" s="455" t="s">
        <v>252</v>
      </c>
      <c r="D8" s="455"/>
      <c r="E8" s="455" t="s">
        <v>253</v>
      </c>
      <c r="F8" s="455"/>
      <c r="G8" s="455"/>
      <c r="H8" s="455"/>
      <c r="I8" s="455"/>
    </row>
    <row r="9" spans="1:9">
      <c r="A9" s="445"/>
      <c r="B9" s="445"/>
      <c r="C9" s="455" t="s">
        <v>254</v>
      </c>
      <c r="D9" s="455"/>
      <c r="E9" s="455" t="s">
        <v>255</v>
      </c>
      <c r="F9" s="455"/>
      <c r="G9" s="455" t="s">
        <v>256</v>
      </c>
      <c r="H9" s="455"/>
      <c r="I9" s="455" t="s">
        <v>339</v>
      </c>
    </row>
    <row r="10" spans="1:9">
      <c r="A10" s="445"/>
      <c r="B10" s="445"/>
      <c r="C10" s="455" t="s">
        <v>6</v>
      </c>
      <c r="D10" s="455"/>
      <c r="E10" s="455" t="s">
        <v>6</v>
      </c>
      <c r="F10" s="455"/>
      <c r="G10" s="455" t="s">
        <v>257</v>
      </c>
      <c r="H10" s="455"/>
      <c r="I10" s="455" t="s">
        <v>340</v>
      </c>
    </row>
    <row r="11" spans="1:9">
      <c r="A11" s="445" t="str">
        <f>+'F112-1'!A14</f>
        <v>1.  County Treasurer Balance 6/30/13*</v>
      </c>
      <c r="B11" s="445"/>
      <c r="C11" s="456">
        <v>39</v>
      </c>
      <c r="D11" s="457"/>
      <c r="E11" s="456"/>
      <c r="F11" s="457"/>
      <c r="G11" s="456"/>
      <c r="H11" s="457"/>
      <c r="I11" s="456"/>
    </row>
    <row r="12" spans="1:9">
      <c r="A12" s="445"/>
      <c r="B12" s="445"/>
      <c r="C12" s="458"/>
      <c r="D12" s="458"/>
      <c r="E12" s="458"/>
      <c r="F12" s="458"/>
      <c r="G12" s="458"/>
      <c r="H12" s="458"/>
      <c r="I12" s="458"/>
    </row>
    <row r="13" spans="1:9">
      <c r="A13" s="445" t="str">
        <f>+'F112-1'!A16</f>
        <v>2.  2012 Actual Taxes Levied*</v>
      </c>
      <c r="B13" s="445"/>
      <c r="C13" s="456">
        <v>337283</v>
      </c>
      <c r="D13" s="457"/>
      <c r="E13" s="456"/>
      <c r="F13" s="457"/>
      <c r="G13" s="456"/>
      <c r="H13" s="457"/>
      <c r="I13" s="456"/>
    </row>
    <row r="14" spans="1:9">
      <c r="A14" s="445"/>
      <c r="B14" s="445"/>
      <c r="C14" s="457"/>
      <c r="D14" s="457"/>
      <c r="E14" s="457"/>
      <c r="F14" s="457"/>
      <c r="G14" s="457"/>
      <c r="H14" s="457"/>
      <c r="I14" s="457"/>
    </row>
    <row r="15" spans="1:9">
      <c r="A15" s="445" t="str">
        <f>+'F112-1'!A18</f>
        <v>3.  Less:  delinquent taxes</v>
      </c>
      <c r="B15" s="459">
        <v>0.04</v>
      </c>
      <c r="C15" s="460">
        <f>SUM(B15*C13)</f>
        <v>13491.32</v>
      </c>
      <c r="D15" s="445"/>
      <c r="E15" s="460">
        <f>SUM(B15*E13)</f>
        <v>0</v>
      </c>
      <c r="F15" s="445"/>
      <c r="G15" s="460">
        <f>SUM(B15*G13)</f>
        <v>0</v>
      </c>
      <c r="H15" s="445"/>
      <c r="I15" s="460">
        <f>SUM(B15*I13)</f>
        <v>0</v>
      </c>
    </row>
    <row r="16" spans="1:9">
      <c r="A16" s="445"/>
      <c r="B16" s="445"/>
      <c r="C16" s="457"/>
      <c r="D16" s="457"/>
      <c r="E16" s="457"/>
      <c r="F16" s="457"/>
      <c r="G16" s="457"/>
      <c r="H16" s="457"/>
      <c r="I16" s="457"/>
    </row>
    <row r="17" spans="1:9">
      <c r="A17" s="445" t="str">
        <f>+'F112-1'!A20</f>
        <v>4.  Less:  2012 Taxes Received*</v>
      </c>
      <c r="B17" s="445"/>
      <c r="C17" s="456">
        <v>312746</v>
      </c>
      <c r="D17" s="457"/>
      <c r="E17" s="456"/>
      <c r="F17" s="457"/>
      <c r="G17" s="456"/>
      <c r="H17" s="457"/>
      <c r="I17" s="456"/>
    </row>
    <row r="18" spans="1:9">
      <c r="A18" s="445"/>
      <c r="B18" s="445"/>
      <c r="C18" s="457"/>
      <c r="D18" s="457"/>
      <c r="E18" s="457"/>
      <c r="F18" s="457"/>
      <c r="G18" s="457"/>
      <c r="H18" s="457"/>
      <c r="I18" s="457"/>
    </row>
    <row r="19" spans="1:9">
      <c r="A19" s="445" t="str">
        <f>+'F112-1'!A22</f>
        <v>5.  Total Deductions (add Lines 3 + 4)</v>
      </c>
      <c r="B19" s="445"/>
      <c r="C19" s="460">
        <f>SUM(C15+C17)</f>
        <v>326237.32</v>
      </c>
      <c r="D19" s="445"/>
      <c r="E19" s="460">
        <f>SUM(E15+E17)</f>
        <v>0</v>
      </c>
      <c r="F19" s="445"/>
      <c r="G19" s="460">
        <f>SUM(G15+G17)</f>
        <v>0</v>
      </c>
      <c r="H19" s="445"/>
      <c r="I19" s="460">
        <f>SUM(I15+I17)</f>
        <v>0</v>
      </c>
    </row>
    <row r="20" spans="1:9">
      <c r="A20" s="445"/>
      <c r="B20" s="445"/>
      <c r="C20" s="457"/>
      <c r="D20" s="445"/>
      <c r="E20" s="457"/>
      <c r="F20" s="445"/>
      <c r="G20" s="457"/>
      <c r="H20" s="445"/>
      <c r="I20" s="457"/>
    </row>
    <row r="21" spans="1:9">
      <c r="A21" s="445" t="str">
        <f>+'F112-1'!A24</f>
        <v>6.  2012 taxes receivable (taxes in process</v>
      </c>
      <c r="B21" s="445"/>
      <c r="C21" s="457"/>
      <c r="D21" s="445"/>
      <c r="E21" s="457"/>
      <c r="F21" s="445"/>
      <c r="G21" s="457"/>
      <c r="H21" s="445"/>
      <c r="I21" s="457"/>
    </row>
    <row r="22" spans="1:9">
      <c r="A22" s="445" t="str">
        <f>+'F112-1'!A25</f>
        <v xml:space="preserve">     of collection 6/30/13) (Line 2 less Line 5)</v>
      </c>
      <c r="B22" s="445"/>
      <c r="C22" s="460">
        <f>SUM(C13-C19)</f>
        <v>11045.679999999993</v>
      </c>
      <c r="D22" s="445"/>
      <c r="E22" s="460">
        <f>SUM(E13-E19)</f>
        <v>0</v>
      </c>
      <c r="F22" s="445"/>
      <c r="G22" s="460">
        <f>SUM(G13-G19)</f>
        <v>0</v>
      </c>
      <c r="H22" s="445"/>
      <c r="I22" s="460">
        <f>SUM(I13-I19)</f>
        <v>0</v>
      </c>
    </row>
    <row r="23" spans="1:9">
      <c r="A23" s="445"/>
      <c r="B23" s="445"/>
      <c r="C23" s="457"/>
      <c r="D23" s="445"/>
      <c r="E23" s="457"/>
      <c r="F23" s="445"/>
      <c r="G23" s="457"/>
      <c r="H23" s="445"/>
      <c r="I23" s="457"/>
    </row>
    <row r="24" spans="1:9">
      <c r="A24" s="445" t="str">
        <f>+'F112-1'!A27</f>
        <v>7.  Estimated Revenue from Delinquent</v>
      </c>
      <c r="B24" s="445"/>
      <c r="C24" s="457"/>
      <c r="D24" s="445"/>
      <c r="E24" s="457"/>
      <c r="F24" s="445"/>
      <c r="G24" s="457"/>
      <c r="H24" s="445"/>
      <c r="I24" s="457"/>
    </row>
    <row r="25" spans="1:9">
      <c r="A25" s="445" t="str">
        <f>+'F112-1'!A28</f>
        <v xml:space="preserve">     Taxes during the next 18 months</v>
      </c>
      <c r="B25" s="445"/>
      <c r="C25" s="457"/>
      <c r="D25" s="445"/>
      <c r="E25" s="457"/>
      <c r="F25" s="445"/>
      <c r="G25" s="457"/>
      <c r="H25" s="445"/>
      <c r="I25" s="457"/>
    </row>
    <row r="26" spans="1:9">
      <c r="A26" s="445" t="str">
        <f>+'F112-1'!A29</f>
        <v xml:space="preserve">     (7-1-11 to 12-31-12) (Line 3 x 75%)</v>
      </c>
      <c r="B26" s="445"/>
      <c r="C26" s="460">
        <f>SUM(C15*0.75)</f>
        <v>10118.49</v>
      </c>
      <c r="D26" s="445"/>
      <c r="E26" s="460">
        <f>SUM(E15*0.75)</f>
        <v>0</v>
      </c>
      <c r="F26" s="445"/>
      <c r="G26" s="460">
        <f>SUM(G15*0.75)</f>
        <v>0</v>
      </c>
      <c r="H26" s="445"/>
      <c r="I26" s="460">
        <f>SUM(I15*0.75)</f>
        <v>0</v>
      </c>
    </row>
    <row r="27" spans="1:9">
      <c r="A27" s="445"/>
      <c r="B27" s="445"/>
      <c r="C27" s="445"/>
      <c r="D27" s="445"/>
      <c r="E27" s="445"/>
      <c r="F27" s="445"/>
      <c r="G27" s="445"/>
      <c r="H27" s="445"/>
      <c r="I27" s="445"/>
    </row>
    <row r="28" spans="1:9">
      <c r="A28" s="445" t="str">
        <f>+'F112-1'!A31</f>
        <v>8.  Estimated Delinquent Tax (12 months)</v>
      </c>
      <c r="B28" s="445"/>
    </row>
    <row r="29" spans="1:9">
      <c r="A29" s="445" t="str">
        <f>+'F112-1'!A32</f>
        <v xml:space="preserve">     (Line 7 x .6666)</v>
      </c>
      <c r="B29" s="445"/>
      <c r="C29" s="460">
        <f>SUM(C26*0.6666)</f>
        <v>6744.9854339999993</v>
      </c>
      <c r="D29" s="445"/>
      <c r="E29" s="460">
        <f>SUM(E26*0.6666)</f>
        <v>0</v>
      </c>
      <c r="F29" s="445"/>
      <c r="G29" s="460">
        <f>SUM(G26*0.6666)</f>
        <v>0</v>
      </c>
      <c r="H29" s="445"/>
      <c r="I29" s="460">
        <f>SUM(I26*0.6666)</f>
        <v>0</v>
      </c>
    </row>
    <row r="30" spans="1:9">
      <c r="A30" s="445"/>
      <c r="B30" s="445"/>
    </row>
    <row r="31" spans="1:9">
      <c r="A31" s="464" t="s">
        <v>345</v>
      </c>
      <c r="B31" s="465" t="s">
        <v>262</v>
      </c>
      <c r="C31" s="445" t="s">
        <v>258</v>
      </c>
      <c r="D31" s="464"/>
      <c r="E31" s="465" t="s">
        <v>263</v>
      </c>
      <c r="F31" s="464" t="s">
        <v>259</v>
      </c>
      <c r="G31" s="464"/>
    </row>
    <row r="32" spans="1:9">
      <c r="A32" s="464" t="s">
        <v>346</v>
      </c>
      <c r="B32" s="445"/>
      <c r="C32" s="445" t="s">
        <v>260</v>
      </c>
      <c r="D32" s="464"/>
      <c r="E32" s="445"/>
      <c r="F32" s="464" t="s">
        <v>261</v>
      </c>
      <c r="G32" s="464"/>
    </row>
    <row r="33" spans="1:9">
      <c r="A33" s="464" t="s">
        <v>427</v>
      </c>
      <c r="B33" s="445"/>
      <c r="C33" s="464" t="s">
        <v>428</v>
      </c>
      <c r="D33" s="464"/>
      <c r="E33" s="445"/>
      <c r="F33" s="464" t="str">
        <f>+C33</f>
        <v>7/1/13 to 6/30/14</v>
      </c>
      <c r="G33" s="464"/>
    </row>
    <row r="34" spans="1:9">
      <c r="A34" s="456">
        <v>225553</v>
      </c>
      <c r="C34" s="456">
        <v>2355</v>
      </c>
      <c r="D34" s="464"/>
      <c r="F34" s="464"/>
      <c r="G34" s="456">
        <v>0</v>
      </c>
    </row>
    <row r="35" spans="1:9">
      <c r="A35" s="458"/>
      <c r="B35" s="464"/>
      <c r="C35" s="458"/>
      <c r="D35" s="464"/>
      <c r="E35" s="464"/>
      <c r="F35" s="464"/>
      <c r="G35" s="458"/>
      <c r="H35" s="464"/>
      <c r="I35" s="464"/>
    </row>
    <row r="36" spans="1:9">
      <c r="A36" s="464" t="s">
        <v>429</v>
      </c>
      <c r="B36" s="557">
        <v>0.04</v>
      </c>
      <c r="D36" s="464"/>
      <c r="E36" s="465" t="s">
        <v>265</v>
      </c>
      <c r="F36" s="464" t="s">
        <v>264</v>
      </c>
      <c r="G36" s="464"/>
      <c r="H36" s="464"/>
      <c r="I36" s="464"/>
    </row>
    <row r="37" spans="1:9">
      <c r="A37" s="445"/>
      <c r="B37" s="445"/>
      <c r="C37" s="458"/>
      <c r="D37" s="445"/>
      <c r="E37" s="445"/>
      <c r="F37" s="464" t="s">
        <v>430</v>
      </c>
      <c r="G37" s="464"/>
      <c r="H37" s="445"/>
      <c r="I37" s="445"/>
    </row>
    <row r="38" spans="1:9">
      <c r="A38" s="559" t="s">
        <v>371</v>
      </c>
      <c r="B38" s="558">
        <v>0.04</v>
      </c>
      <c r="C38" s="458"/>
      <c r="D38" s="445"/>
      <c r="F38" s="464"/>
      <c r="G38" s="456">
        <v>0</v>
      </c>
      <c r="H38" s="445"/>
      <c r="I38" s="445"/>
    </row>
    <row r="39" spans="1:9">
      <c r="B39" s="445"/>
      <c r="C39" s="445"/>
      <c r="D39" s="445"/>
      <c r="E39" s="445"/>
      <c r="F39" s="445"/>
      <c r="G39" s="445"/>
      <c r="H39" s="445"/>
      <c r="I39" s="445"/>
    </row>
    <row r="40" spans="1:9">
      <c r="I40" s="463" t="s">
        <v>347</v>
      </c>
    </row>
  </sheetData>
  <phoneticPr fontId="0" type="noConversion"/>
  <printOptions horizontalCentered="1"/>
  <pageMargins left="0.5" right="0.5" top="0.5" bottom="0.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cols>
    <col min="1" max="1" width="12.8984375" customWidth="1"/>
    <col min="2" max="2" width="16.5" customWidth="1"/>
  </cols>
  <sheetData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90" zoomScaleNormal="100" workbookViewId="0">
      <selection activeCell="A5" sqref="A5"/>
    </sheetView>
  </sheetViews>
  <sheetFormatPr defaultColWidth="9" defaultRowHeight="15.6"/>
  <cols>
    <col min="1" max="1" width="27.09765625" style="102" customWidth="1"/>
    <col min="2" max="2" width="8.8984375" style="102" customWidth="1"/>
    <col min="3" max="3" width="7.5" style="102" customWidth="1"/>
    <col min="4" max="6" width="12.5" style="102" customWidth="1"/>
    <col min="7" max="16384" width="9" style="102"/>
  </cols>
  <sheetData>
    <row r="1" spans="1:8">
      <c r="A1" s="99" t="s">
        <v>443</v>
      </c>
      <c r="B1" s="100"/>
      <c r="C1" s="100"/>
      <c r="D1" s="100"/>
      <c r="E1" s="100"/>
      <c r="F1" s="101" t="s">
        <v>1</v>
      </c>
    </row>
    <row r="2" spans="1:8">
      <c r="A2" s="103" t="s">
        <v>202</v>
      </c>
      <c r="B2" s="103"/>
      <c r="C2" s="104"/>
      <c r="D2" s="103"/>
      <c r="E2" s="103"/>
      <c r="F2" s="103"/>
    </row>
    <row r="3" spans="1:8">
      <c r="A3" s="101"/>
      <c r="B3" s="101" t="s">
        <v>203</v>
      </c>
      <c r="C3" s="105" t="str">
        <f>+'F108'!C4</f>
        <v>Allen</v>
      </c>
      <c r="D3" s="105"/>
      <c r="E3" s="100" t="s">
        <v>204</v>
      </c>
      <c r="F3" s="100"/>
    </row>
    <row r="4" spans="1:8">
      <c r="B4" s="100"/>
      <c r="C4" s="100"/>
      <c r="D4" s="106" t="s">
        <v>364</v>
      </c>
      <c r="E4" s="100"/>
      <c r="F4" s="100"/>
    </row>
    <row r="5" spans="1:8">
      <c r="A5" s="99"/>
      <c r="B5" s="105"/>
      <c r="C5" s="107"/>
      <c r="D5" s="108" t="str">
        <f>+'F108'!C2</f>
        <v>Allen County Community College</v>
      </c>
      <c r="E5" s="105"/>
      <c r="F5" s="99"/>
    </row>
    <row r="6" spans="1:8">
      <c r="A6" s="106" t="s">
        <v>205</v>
      </c>
      <c r="B6" s="106"/>
      <c r="C6" s="106"/>
      <c r="D6" s="106"/>
      <c r="E6" s="106"/>
      <c r="F6" s="106"/>
    </row>
    <row r="7" spans="1:8">
      <c r="A7" s="106" t="s">
        <v>206</v>
      </c>
      <c r="B7" s="106"/>
      <c r="C7" s="106"/>
      <c r="D7" s="106"/>
      <c r="E7" s="106"/>
      <c r="F7" s="106"/>
    </row>
    <row r="8" spans="1:8" ht="16.2" thickBot="1">
      <c r="A8" s="109" t="s">
        <v>444</v>
      </c>
      <c r="B8" s="109"/>
      <c r="C8" s="109"/>
      <c r="D8" s="109"/>
      <c r="E8" s="109"/>
      <c r="F8" s="109"/>
      <c r="H8" s="110"/>
    </row>
    <row r="9" spans="1:8">
      <c r="A9" s="100" t="s">
        <v>207</v>
      </c>
      <c r="B9" s="100"/>
      <c r="C9" s="100"/>
      <c r="D9" s="111" t="s">
        <v>445</v>
      </c>
      <c r="E9" s="105"/>
      <c r="F9" s="112"/>
    </row>
    <row r="10" spans="1:8" ht="27.75" customHeight="1">
      <c r="A10" s="113" t="s">
        <v>208</v>
      </c>
      <c r="B10" s="114" t="s">
        <v>215</v>
      </c>
      <c r="C10" s="114" t="s">
        <v>209</v>
      </c>
      <c r="D10" s="115" t="s">
        <v>210</v>
      </c>
      <c r="E10" s="114" t="s">
        <v>446</v>
      </c>
      <c r="F10" s="115" t="s">
        <v>211</v>
      </c>
    </row>
    <row r="11" spans="1:8">
      <c r="A11" s="116" t="s">
        <v>212</v>
      </c>
      <c r="B11" s="119"/>
      <c r="C11" s="117"/>
      <c r="D11" s="522"/>
      <c r="E11" s="522"/>
      <c r="F11" s="523"/>
    </row>
    <row r="12" spans="1:8">
      <c r="A12" s="116" t="s">
        <v>213</v>
      </c>
      <c r="B12" s="119"/>
      <c r="C12" s="117"/>
      <c r="D12" s="522"/>
      <c r="E12" s="522"/>
      <c r="F12" s="523"/>
    </row>
    <row r="13" spans="1:8">
      <c r="A13" s="121" t="s">
        <v>214</v>
      </c>
      <c r="B13" s="121"/>
      <c r="C13" s="122"/>
      <c r="D13" s="522"/>
      <c r="E13" s="522"/>
      <c r="F13" s="523"/>
    </row>
    <row r="14" spans="1:8">
      <c r="A14" s="123" t="s">
        <v>216</v>
      </c>
      <c r="B14" s="100" t="s">
        <v>217</v>
      </c>
      <c r="C14" s="124"/>
      <c r="D14" s="125">
        <f>+Notice!F21</f>
        <v>10664761</v>
      </c>
      <c r="E14" s="125">
        <f>+Notice!G21</f>
        <v>1481225.0372682661</v>
      </c>
      <c r="F14" s="126">
        <v>15.27</v>
      </c>
    </row>
    <row r="15" spans="1:8">
      <c r="A15" s="119" t="s">
        <v>400</v>
      </c>
      <c r="B15" s="119"/>
      <c r="C15" s="117"/>
      <c r="D15" s="127">
        <f>+Notice!F22</f>
        <v>2904169</v>
      </c>
      <c r="E15" s="56" t="s">
        <v>112</v>
      </c>
      <c r="F15" s="128"/>
    </row>
    <row r="16" spans="1:8">
      <c r="A16" s="119" t="s">
        <v>87</v>
      </c>
      <c r="B16" s="119" t="s">
        <v>218</v>
      </c>
      <c r="C16" s="117"/>
      <c r="D16" s="127">
        <f>+Notice!F23</f>
        <v>145000</v>
      </c>
      <c r="E16" s="127">
        <f>+Notice!G23</f>
        <v>0</v>
      </c>
      <c r="F16" s="128"/>
    </row>
    <row r="17" spans="1:6">
      <c r="A17" s="119" t="s">
        <v>219</v>
      </c>
      <c r="B17" s="119" t="s">
        <v>220</v>
      </c>
      <c r="C17" s="117"/>
      <c r="D17" s="127">
        <f>+Notice!F24</f>
        <v>10475</v>
      </c>
      <c r="E17" s="56" t="s">
        <v>112</v>
      </c>
      <c r="F17" s="118"/>
    </row>
    <row r="18" spans="1:6">
      <c r="A18" s="119" t="s">
        <v>221</v>
      </c>
      <c r="B18" s="119" t="s">
        <v>222</v>
      </c>
      <c r="C18" s="117"/>
      <c r="D18" s="127">
        <f>+Notice!F25</f>
        <v>0</v>
      </c>
      <c r="E18" s="56" t="s">
        <v>112</v>
      </c>
      <c r="F18" s="118"/>
    </row>
    <row r="19" spans="1:6">
      <c r="A19" s="119" t="s">
        <v>223</v>
      </c>
      <c r="B19" s="119" t="s">
        <v>224</v>
      </c>
      <c r="C19" s="117"/>
      <c r="D19" s="127">
        <f>+Notice!F26</f>
        <v>0</v>
      </c>
      <c r="E19" s="56" t="s">
        <v>112</v>
      </c>
      <c r="F19" s="120"/>
    </row>
    <row r="20" spans="1:6">
      <c r="A20" s="119" t="s">
        <v>89</v>
      </c>
      <c r="B20" s="119"/>
      <c r="C20" s="117"/>
      <c r="D20" s="127">
        <f>+Notice!F27</f>
        <v>2500000</v>
      </c>
      <c r="E20" s="56" t="s">
        <v>112</v>
      </c>
      <c r="F20" s="120"/>
    </row>
    <row r="21" spans="1:6">
      <c r="A21" s="119" t="s">
        <v>225</v>
      </c>
      <c r="B21" s="119"/>
      <c r="C21" s="117"/>
      <c r="D21" s="127">
        <f>SUM(D14:D20)</f>
        <v>16224405</v>
      </c>
      <c r="E21" s="125">
        <f>SUM(E14:E20)</f>
        <v>1481225.0372682661</v>
      </c>
      <c r="F21" s="120"/>
    </row>
    <row r="22" spans="1:6">
      <c r="A22" s="121" t="s">
        <v>90</v>
      </c>
      <c r="B22" s="121"/>
      <c r="C22" s="122"/>
      <c r="D22" s="521"/>
      <c r="E22" s="522"/>
      <c r="F22" s="120"/>
    </row>
    <row r="23" spans="1:6">
      <c r="A23" s="123" t="s">
        <v>226</v>
      </c>
      <c r="B23" s="123" t="s">
        <v>227</v>
      </c>
      <c r="C23" s="124"/>
      <c r="D23" s="526">
        <f>+Notice!F29</f>
        <v>1065000</v>
      </c>
      <c r="E23" s="526">
        <f>+Notice!G29</f>
        <v>339464.54208173335</v>
      </c>
      <c r="F23" s="126">
        <v>3.5</v>
      </c>
    </row>
    <row r="24" spans="1:6">
      <c r="A24" s="119" t="s">
        <v>91</v>
      </c>
      <c r="B24" s="119" t="s">
        <v>228</v>
      </c>
      <c r="C24" s="117"/>
      <c r="D24" s="527">
        <f>+Notice!F30</f>
        <v>0</v>
      </c>
      <c r="E24" s="527">
        <f>+Notice!G30</f>
        <v>0</v>
      </c>
      <c r="F24" s="128"/>
    </row>
    <row r="25" spans="1:6">
      <c r="A25" s="119" t="s">
        <v>229</v>
      </c>
      <c r="B25" s="119"/>
      <c r="C25" s="117"/>
      <c r="D25" s="527">
        <f>+Notice!F31</f>
        <v>0</v>
      </c>
      <c r="E25" s="527">
        <f>+Notice!G31</f>
        <v>0</v>
      </c>
      <c r="F25" s="128"/>
    </row>
    <row r="26" spans="1:6">
      <c r="A26" s="119" t="s">
        <v>92</v>
      </c>
      <c r="B26" s="119"/>
      <c r="C26" s="117"/>
      <c r="D26" s="527">
        <f>+Notice!F32</f>
        <v>0</v>
      </c>
      <c r="E26" s="527">
        <f>+Notice!G32</f>
        <v>0</v>
      </c>
      <c r="F26" s="128"/>
    </row>
    <row r="27" spans="1:6">
      <c r="A27" s="119" t="s">
        <v>93</v>
      </c>
      <c r="B27" s="119" t="s">
        <v>228</v>
      </c>
      <c r="C27" s="117"/>
      <c r="D27" s="127">
        <f>+Notice!F33</f>
        <v>0</v>
      </c>
      <c r="E27" s="129" t="s">
        <v>338</v>
      </c>
      <c r="F27" s="128"/>
    </row>
    <row r="28" spans="1:6">
      <c r="A28" s="119" t="s">
        <v>230</v>
      </c>
      <c r="B28" s="119"/>
      <c r="C28" s="117"/>
      <c r="D28" s="127">
        <f>SUM(D23:D27)</f>
        <v>1065000</v>
      </c>
      <c r="E28" s="127">
        <f>SUM(E23:E27)</f>
        <v>339464.54208173335</v>
      </c>
      <c r="F28" s="128"/>
    </row>
    <row r="29" spans="1:6">
      <c r="A29" s="119" t="s">
        <v>231</v>
      </c>
      <c r="B29" s="119"/>
      <c r="C29" s="524" t="s">
        <v>338</v>
      </c>
      <c r="D29" s="127">
        <f>+D21+D28</f>
        <v>17289405</v>
      </c>
      <c r="E29" s="127"/>
      <c r="F29" s="120">
        <v>18.77</v>
      </c>
    </row>
    <row r="30" spans="1:6">
      <c r="A30" s="123" t="s">
        <v>232</v>
      </c>
      <c r="B30" s="119"/>
      <c r="C30" s="117"/>
      <c r="D30" s="130"/>
      <c r="E30" s="130"/>
      <c r="F30" s="120"/>
    </row>
    <row r="31" spans="1:6" ht="16.2" thickBot="1">
      <c r="A31" s="121" t="s">
        <v>233</v>
      </c>
      <c r="B31" s="602">
        <v>97001220</v>
      </c>
      <c r="C31" s="525"/>
      <c r="D31" s="131"/>
      <c r="E31" s="130"/>
      <c r="F31" s="128"/>
    </row>
    <row r="32" spans="1:6">
      <c r="A32" s="132" t="s">
        <v>234</v>
      </c>
      <c r="B32" s="133"/>
      <c r="C32" s="100"/>
      <c r="D32" s="100"/>
      <c r="E32" s="100"/>
      <c r="F32" s="100"/>
    </row>
    <row r="33" spans="1:6">
      <c r="A33" s="134" t="s">
        <v>235</v>
      </c>
      <c r="B33" s="133"/>
      <c r="C33" s="100"/>
      <c r="D33" s="100"/>
      <c r="E33" s="100"/>
      <c r="F33" s="100"/>
    </row>
    <row r="34" spans="1:6">
      <c r="A34" s="134" t="s">
        <v>236</v>
      </c>
      <c r="B34" s="133"/>
      <c r="C34" s="100"/>
    </row>
    <row r="35" spans="1:6" ht="16.2" thickBot="1">
      <c r="A35" s="135" t="s">
        <v>237</v>
      </c>
      <c r="B35" s="133"/>
      <c r="C35" s="100"/>
      <c r="D35" s="529"/>
      <c r="E35" s="529"/>
      <c r="F35" s="529"/>
    </row>
    <row r="36" spans="1:6">
      <c r="A36" s="584"/>
      <c r="B36" s="133"/>
      <c r="C36" s="100"/>
      <c r="D36" s="585" t="s">
        <v>467</v>
      </c>
      <c r="E36" s="585"/>
      <c r="F36" s="585"/>
    </row>
    <row r="37" spans="1:6">
      <c r="A37" s="528" t="s">
        <v>447</v>
      </c>
      <c r="B37" s="100"/>
      <c r="C37" s="100"/>
    </row>
    <row r="38" spans="1:6">
      <c r="A38" s="100"/>
      <c r="B38" s="100"/>
      <c r="C38" s="100"/>
      <c r="D38" s="136"/>
      <c r="E38" s="136"/>
      <c r="F38" s="136"/>
    </row>
    <row r="39" spans="1:6">
      <c r="A39" s="530"/>
      <c r="B39" s="136"/>
      <c r="C39" s="100"/>
      <c r="D39" s="530"/>
      <c r="E39" s="530"/>
      <c r="F39" s="530" t="s">
        <v>466</v>
      </c>
    </row>
    <row r="40" spans="1:6">
      <c r="A40" s="137" t="s">
        <v>238</v>
      </c>
      <c r="B40" s="106"/>
      <c r="C40" s="100"/>
      <c r="D40" s="99" t="s">
        <v>349</v>
      </c>
      <c r="E40" s="106"/>
      <c r="F40" s="106"/>
    </row>
    <row r="41" spans="1:6" ht="9" customHeight="1">
      <c r="A41" s="100"/>
      <c r="B41" s="100"/>
      <c r="C41" s="100"/>
      <c r="D41" s="100"/>
      <c r="E41" s="100"/>
      <c r="F41" s="100"/>
    </row>
    <row r="42" spans="1:6" ht="9" customHeight="1">
      <c r="A42" s="100"/>
      <c r="B42" s="100"/>
      <c r="C42" s="100"/>
      <c r="D42" s="100"/>
      <c r="E42" s="100"/>
      <c r="F42" s="100"/>
    </row>
    <row r="43" spans="1:6" ht="9" customHeight="1">
      <c r="A43" s="100"/>
      <c r="B43" s="100"/>
      <c r="C43" s="100"/>
      <c r="D43" s="100"/>
      <c r="E43" s="100"/>
      <c r="F43" s="100"/>
    </row>
    <row r="44" spans="1:6">
      <c r="A44" s="531" t="s">
        <v>470</v>
      </c>
      <c r="B44" s="106"/>
      <c r="C44" s="531"/>
      <c r="D44" s="106"/>
      <c r="E44" s="106"/>
      <c r="F44" s="106"/>
    </row>
  </sheetData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RowHeight="15.6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90" zoomScaleNormal="100" workbookViewId="0"/>
  </sheetViews>
  <sheetFormatPr defaultColWidth="9" defaultRowHeight="15.6"/>
  <cols>
    <col min="1" max="1" width="20.59765625" style="81" customWidth="1"/>
    <col min="2" max="4" width="12.09765625" style="81" customWidth="1"/>
    <col min="5" max="5" width="16" style="81" bestFit="1" customWidth="1"/>
    <col min="6" max="16384" width="9" style="81"/>
  </cols>
  <sheetData>
    <row r="1" spans="1:5">
      <c r="A1" s="79"/>
      <c r="B1" s="78"/>
      <c r="C1" s="78"/>
      <c r="D1" s="78"/>
      <c r="E1" s="80" t="s">
        <v>1</v>
      </c>
    </row>
    <row r="2" spans="1:5">
      <c r="A2" s="78"/>
      <c r="B2" s="79"/>
      <c r="C2" s="78"/>
      <c r="D2" s="78"/>
      <c r="E2" s="80" t="s">
        <v>122</v>
      </c>
    </row>
    <row r="3" spans="1:5">
      <c r="A3" s="78"/>
      <c r="B3" s="78"/>
      <c r="C3" s="78"/>
      <c r="D3" s="78"/>
      <c r="E3" s="80" t="s">
        <v>420</v>
      </c>
    </row>
    <row r="4" spans="1:5">
      <c r="A4" s="82" t="s">
        <v>123</v>
      </c>
      <c r="B4" s="82"/>
      <c r="C4" s="82"/>
      <c r="D4" s="82"/>
      <c r="E4" s="82"/>
    </row>
    <row r="5" spans="1:5">
      <c r="A5" s="78" t="s">
        <v>124</v>
      </c>
      <c r="B5" s="78"/>
      <c r="C5" s="78"/>
      <c r="D5" s="78"/>
      <c r="E5" s="78"/>
    </row>
    <row r="6" spans="1:5">
      <c r="A6" s="78" t="s">
        <v>351</v>
      </c>
      <c r="B6" s="78"/>
      <c r="C6" s="78"/>
      <c r="D6" s="78"/>
      <c r="E6" s="78"/>
    </row>
    <row r="7" spans="1:5">
      <c r="A7" s="82"/>
      <c r="B7" s="82"/>
      <c r="C7" s="82"/>
      <c r="D7" s="82"/>
      <c r="E7" s="82"/>
    </row>
    <row r="8" spans="1:5">
      <c r="A8" s="82" t="s">
        <v>125</v>
      </c>
      <c r="B8" s="82"/>
      <c r="C8" s="82"/>
      <c r="D8" s="82"/>
      <c r="E8" s="82"/>
    </row>
    <row r="9" spans="1:5">
      <c r="A9" s="78" t="s">
        <v>448</v>
      </c>
      <c r="B9" s="78"/>
      <c r="C9" s="78"/>
      <c r="D9" s="78"/>
      <c r="E9" s="78"/>
    </row>
    <row r="10" spans="1:5">
      <c r="A10" s="78" t="s">
        <v>126</v>
      </c>
      <c r="B10" s="78"/>
      <c r="C10" s="78"/>
      <c r="D10" s="78"/>
      <c r="E10" s="78"/>
    </row>
    <row r="11" spans="1:5">
      <c r="A11" s="78" t="s">
        <v>127</v>
      </c>
      <c r="B11" s="78"/>
      <c r="C11" s="78"/>
      <c r="D11" s="78"/>
      <c r="E11" s="78"/>
    </row>
    <row r="12" spans="1:5">
      <c r="A12" s="78" t="s">
        <v>128</v>
      </c>
      <c r="B12" s="78"/>
      <c r="C12" s="78"/>
      <c r="D12" s="78"/>
      <c r="E12" s="78"/>
    </row>
    <row r="13" spans="1:5">
      <c r="A13" s="78" t="s">
        <v>129</v>
      </c>
      <c r="B13" s="78"/>
      <c r="C13" s="78"/>
      <c r="D13" s="78"/>
      <c r="E13" s="78"/>
    </row>
    <row r="14" spans="1:5">
      <c r="A14" s="78" t="s">
        <v>130</v>
      </c>
      <c r="B14" s="78"/>
      <c r="C14" s="78"/>
      <c r="D14" s="78"/>
      <c r="E14" s="78"/>
    </row>
    <row r="15" spans="1:5">
      <c r="A15" s="78" t="s">
        <v>131</v>
      </c>
      <c r="B15" s="78"/>
      <c r="C15" s="78"/>
      <c r="D15" s="78"/>
      <c r="E15" s="78"/>
    </row>
    <row r="16" spans="1:5">
      <c r="A16" s="78"/>
      <c r="B16" s="78"/>
      <c r="C16" s="78"/>
      <c r="D16" s="78"/>
      <c r="E16" s="78"/>
    </row>
    <row r="17" spans="1:5">
      <c r="A17" s="78" t="s">
        <v>132</v>
      </c>
      <c r="B17" s="78"/>
      <c r="C17" s="78"/>
      <c r="D17" s="78"/>
      <c r="E17" s="78"/>
    </row>
    <row r="18" spans="1:5">
      <c r="A18" s="78" t="s">
        <v>133</v>
      </c>
      <c r="B18" s="78"/>
      <c r="C18" s="78"/>
      <c r="D18" s="78"/>
      <c r="E18" s="78"/>
    </row>
    <row r="19" spans="1:5">
      <c r="A19" s="83" t="s">
        <v>134</v>
      </c>
      <c r="B19" s="78"/>
      <c r="C19" s="78"/>
      <c r="D19" s="78"/>
      <c r="E19" s="78"/>
    </row>
    <row r="20" spans="1:5">
      <c r="A20" s="78"/>
      <c r="B20" s="78"/>
      <c r="C20" s="78"/>
      <c r="D20" s="78"/>
      <c r="E20" s="78"/>
    </row>
    <row r="21" spans="1:5">
      <c r="A21" s="82" t="s">
        <v>135</v>
      </c>
      <c r="B21" s="82"/>
      <c r="C21" s="84"/>
      <c r="D21" s="84"/>
      <c r="E21" s="84"/>
    </row>
    <row r="22" spans="1:5">
      <c r="A22" s="82" t="s">
        <v>449</v>
      </c>
      <c r="B22" s="82"/>
      <c r="C22" s="84"/>
      <c r="D22" s="84"/>
      <c r="E22" s="84"/>
    </row>
    <row r="23" spans="1:5">
      <c r="A23" s="84"/>
      <c r="B23" s="84"/>
      <c r="C23" s="84"/>
      <c r="D23" s="84"/>
      <c r="E23" s="84"/>
    </row>
    <row r="24" spans="1:5">
      <c r="A24" s="84" t="s">
        <v>136</v>
      </c>
      <c r="B24" s="84"/>
      <c r="C24" s="84"/>
      <c r="D24" s="84"/>
      <c r="E24" s="84"/>
    </row>
    <row r="25" spans="1:5">
      <c r="A25" s="85"/>
      <c r="B25" s="86"/>
      <c r="C25" s="87"/>
      <c r="D25" s="86"/>
      <c r="E25" s="85"/>
    </row>
    <row r="26" spans="1:5">
      <c r="A26" s="84" t="s">
        <v>137</v>
      </c>
      <c r="B26" s="84"/>
      <c r="C26" s="84"/>
      <c r="D26" s="84"/>
      <c r="E26" s="84"/>
    </row>
    <row r="27" spans="1:5">
      <c r="A27" s="84"/>
      <c r="B27" s="86"/>
      <c r="C27" s="86"/>
      <c r="D27" s="86"/>
      <c r="E27" s="84"/>
    </row>
    <row r="28" spans="1:5">
      <c r="A28" s="78" t="s">
        <v>138</v>
      </c>
      <c r="B28" s="78"/>
      <c r="C28" s="78"/>
      <c r="D28" s="78"/>
      <c r="E28" s="78"/>
    </row>
    <row r="29" spans="1:5">
      <c r="A29" s="78" t="s">
        <v>139</v>
      </c>
      <c r="B29" s="78"/>
      <c r="C29" s="78"/>
      <c r="D29" s="78"/>
      <c r="E29" s="78"/>
    </row>
    <row r="30" spans="1:5">
      <c r="A30" s="84" t="s">
        <v>140</v>
      </c>
      <c r="B30" s="84"/>
      <c r="C30" s="84"/>
      <c r="D30" s="84"/>
      <c r="E30" s="84"/>
    </row>
    <row r="31" spans="1:5">
      <c r="A31" s="84"/>
      <c r="B31" s="86"/>
      <c r="C31" s="86"/>
      <c r="D31" s="86"/>
      <c r="E31" s="84"/>
    </row>
    <row r="32" spans="1:5">
      <c r="A32" s="78" t="s">
        <v>141</v>
      </c>
      <c r="B32" s="78"/>
      <c r="C32" s="78"/>
      <c r="D32" s="78"/>
      <c r="E32" s="78"/>
    </row>
    <row r="33" spans="1:5">
      <c r="A33" s="78"/>
      <c r="B33" s="78"/>
      <c r="C33" s="78"/>
      <c r="D33" s="78"/>
      <c r="E33" s="78"/>
    </row>
    <row r="34" spans="1:5">
      <c r="A34" s="82" t="s">
        <v>142</v>
      </c>
      <c r="B34" s="82"/>
      <c r="C34" s="82"/>
      <c r="D34" s="82"/>
      <c r="E34" s="82"/>
    </row>
    <row r="35" spans="1:5">
      <c r="A35" s="78"/>
      <c r="B35" s="88" t="s">
        <v>2</v>
      </c>
      <c r="C35" s="89"/>
      <c r="D35" s="90"/>
      <c r="E35" s="90" t="s">
        <v>143</v>
      </c>
    </row>
    <row r="36" spans="1:5">
      <c r="A36" s="78"/>
      <c r="B36" s="91" t="s">
        <v>420</v>
      </c>
      <c r="C36" s="86"/>
      <c r="D36" s="92"/>
      <c r="E36" s="92" t="s">
        <v>450</v>
      </c>
    </row>
    <row r="37" spans="1:5">
      <c r="A37" s="78"/>
      <c r="B37" s="93" t="s">
        <v>3</v>
      </c>
      <c r="C37" s="93" t="s">
        <v>4</v>
      </c>
      <c r="D37" s="93" t="s">
        <v>144</v>
      </c>
      <c r="E37" s="93" t="s">
        <v>144</v>
      </c>
    </row>
    <row r="38" spans="1:5">
      <c r="A38" s="78"/>
      <c r="B38" s="94" t="s">
        <v>5</v>
      </c>
      <c r="C38" s="94" t="s">
        <v>145</v>
      </c>
      <c r="D38" s="94" t="s">
        <v>146</v>
      </c>
      <c r="E38" s="94" t="s">
        <v>146</v>
      </c>
    </row>
    <row r="39" spans="1:5">
      <c r="A39" s="84" t="s">
        <v>6</v>
      </c>
      <c r="B39" s="95" t="s">
        <v>7</v>
      </c>
      <c r="C39" s="95" t="s">
        <v>8</v>
      </c>
      <c r="D39" s="95" t="s">
        <v>9</v>
      </c>
      <c r="E39" s="95" t="s">
        <v>9</v>
      </c>
    </row>
    <row r="40" spans="1:5">
      <c r="A40" s="96"/>
      <c r="B40" s="96"/>
      <c r="C40" s="97"/>
      <c r="D40" s="97"/>
      <c r="E40" s="97"/>
    </row>
    <row r="41" spans="1:5">
      <c r="A41" s="96"/>
      <c r="B41" s="96"/>
      <c r="C41" s="97"/>
      <c r="D41" s="97"/>
      <c r="E41" s="97"/>
    </row>
    <row r="42" spans="1:5">
      <c r="A42" s="96"/>
      <c r="B42" s="96"/>
      <c r="C42" s="97"/>
      <c r="D42" s="97"/>
      <c r="E42" s="97"/>
    </row>
    <row r="43" spans="1:5">
      <c r="A43" s="96"/>
      <c r="B43" s="96"/>
      <c r="C43" s="97"/>
      <c r="D43" s="97"/>
      <c r="E43" s="97"/>
    </row>
    <row r="44" spans="1:5">
      <c r="A44" s="78"/>
      <c r="B44" s="78"/>
      <c r="C44" s="78"/>
      <c r="D44" s="78"/>
      <c r="E44" s="78"/>
    </row>
    <row r="45" spans="1:5">
      <c r="A45" s="98"/>
      <c r="B45" s="98"/>
      <c r="C45" s="78"/>
      <c r="D45" s="78"/>
      <c r="E45" s="78"/>
    </row>
    <row r="46" spans="1:5">
      <c r="A46" s="84" t="s">
        <v>148</v>
      </c>
      <c r="B46" s="78"/>
      <c r="C46" s="78"/>
      <c r="D46" s="78"/>
      <c r="E46" s="78"/>
    </row>
    <row r="47" spans="1:5">
      <c r="A47" s="78"/>
      <c r="B47" s="78"/>
      <c r="C47" s="78"/>
      <c r="D47" s="78"/>
      <c r="E47" s="78"/>
    </row>
    <row r="48" spans="1:5">
      <c r="A48" s="78" t="s">
        <v>147</v>
      </c>
      <c r="B48" s="78"/>
      <c r="C48" s="78"/>
      <c r="D48" s="78"/>
      <c r="E48" s="78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0" zoomScale="75" zoomScaleNormal="75" workbookViewId="0">
      <selection activeCell="B45" sqref="B45"/>
    </sheetView>
  </sheetViews>
  <sheetFormatPr defaultColWidth="9" defaultRowHeight="15.6"/>
  <cols>
    <col min="1" max="1" width="3.59765625" style="102" customWidth="1"/>
    <col min="2" max="2" width="18.59765625" style="102" customWidth="1"/>
    <col min="3" max="3" width="1.59765625" style="102" customWidth="1"/>
    <col min="4" max="4" width="14.09765625" style="102" customWidth="1"/>
    <col min="5" max="5" width="1.59765625" style="102" customWidth="1"/>
    <col min="6" max="6" width="14.09765625" style="102" customWidth="1"/>
    <col min="7" max="7" width="1.59765625" style="102" customWidth="1"/>
    <col min="8" max="8" width="14.09765625" style="102" customWidth="1"/>
    <col min="9" max="9" width="1.59765625" style="102" customWidth="1"/>
    <col min="10" max="10" width="14.09765625" style="102" customWidth="1"/>
    <col min="11" max="11" width="1.59765625" style="102" customWidth="1"/>
    <col min="12" max="12" width="14.09765625" style="102" customWidth="1"/>
    <col min="13" max="13" width="1.59765625" style="102" customWidth="1"/>
    <col min="14" max="14" width="14.09765625" style="102" customWidth="1"/>
    <col min="15" max="16384" width="9" style="102"/>
  </cols>
  <sheetData>
    <row r="1" spans="1:15">
      <c r="A1" s="79" t="s">
        <v>431</v>
      </c>
      <c r="B1" s="79"/>
      <c r="C1" s="79"/>
      <c r="D1" s="79"/>
      <c r="E1" s="79"/>
      <c r="F1" s="79"/>
      <c r="G1" s="79"/>
      <c r="H1" s="466" t="s">
        <v>239</v>
      </c>
      <c r="J1" s="468" t="str">
        <f>+'F108'!C2</f>
        <v>Allen County Community College</v>
      </c>
      <c r="K1" s="467"/>
      <c r="L1" s="508"/>
      <c r="M1" s="468"/>
      <c r="N1" s="468"/>
    </row>
    <row r="2" spans="1:15">
      <c r="A2" s="469" t="s">
        <v>420</v>
      </c>
      <c r="B2" s="79"/>
      <c r="C2" s="79"/>
      <c r="D2" s="79"/>
      <c r="E2" s="79"/>
      <c r="F2" s="79"/>
      <c r="G2" s="79"/>
      <c r="H2" s="466" t="s">
        <v>107</v>
      </c>
      <c r="J2" s="468" t="str">
        <f>+'F108'!C4</f>
        <v>Allen</v>
      </c>
      <c r="K2" s="467"/>
      <c r="L2" s="508"/>
      <c r="M2" s="468"/>
      <c r="N2" s="468"/>
    </row>
    <row r="3" spans="1:15">
      <c r="A3" s="588" t="s">
        <v>266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38"/>
    </row>
    <row r="4" spans="1:15">
      <c r="A4" s="586" t="s">
        <v>267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138"/>
    </row>
    <row r="5" spans="1:15">
      <c r="A5" s="586" t="s">
        <v>268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138"/>
    </row>
    <row r="6" spans="1:15">
      <c r="A6" s="586" t="s">
        <v>432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138"/>
    </row>
    <row r="7" spans="1:15">
      <c r="A7" s="586" t="s">
        <v>348</v>
      </c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138"/>
    </row>
    <row r="8" spans="1:15">
      <c r="A8" s="587" t="s">
        <v>433</v>
      </c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138"/>
    </row>
    <row r="9" spans="1:15">
      <c r="A9" s="469"/>
      <c r="B9" s="469"/>
      <c r="C9" s="469"/>
      <c r="D9" s="472">
        <v>1</v>
      </c>
      <c r="E9" s="469"/>
      <c r="F9" s="472">
        <v>2</v>
      </c>
      <c r="G9" s="469"/>
      <c r="H9" s="472">
        <v>3</v>
      </c>
      <c r="I9" s="469"/>
      <c r="J9" s="472">
        <v>4</v>
      </c>
      <c r="K9" s="79"/>
      <c r="L9" s="472">
        <v>5</v>
      </c>
      <c r="M9" s="79"/>
      <c r="N9" s="472">
        <v>6</v>
      </c>
      <c r="O9" s="79"/>
    </row>
    <row r="10" spans="1:15">
      <c r="A10" s="469"/>
      <c r="B10" s="469"/>
      <c r="C10" s="469"/>
      <c r="D10" s="470">
        <v>2012</v>
      </c>
      <c r="E10" s="469"/>
      <c r="F10" s="470" t="s">
        <v>269</v>
      </c>
      <c r="G10" s="469"/>
      <c r="H10" s="470" t="s">
        <v>270</v>
      </c>
      <c r="I10" s="469"/>
      <c r="J10" s="470" t="s">
        <v>271</v>
      </c>
      <c r="K10" s="79"/>
      <c r="L10" s="470" t="s">
        <v>272</v>
      </c>
      <c r="M10" s="79"/>
      <c r="N10" s="470" t="s">
        <v>273</v>
      </c>
      <c r="O10" s="79"/>
    </row>
    <row r="11" spans="1:15">
      <c r="A11" s="79"/>
      <c r="B11" s="469"/>
      <c r="C11" s="469"/>
      <c r="D11" s="470" t="s">
        <v>274</v>
      </c>
      <c r="E11" s="469"/>
      <c r="F11" s="470" t="s">
        <v>275</v>
      </c>
      <c r="G11" s="469"/>
      <c r="H11" s="470" t="s">
        <v>276</v>
      </c>
      <c r="I11" s="469"/>
      <c r="J11" s="470" t="s">
        <v>276</v>
      </c>
      <c r="K11" s="79"/>
      <c r="L11" s="470" t="s">
        <v>277</v>
      </c>
      <c r="M11" s="79"/>
      <c r="N11" s="470" t="s">
        <v>278</v>
      </c>
      <c r="O11" s="79"/>
    </row>
    <row r="12" spans="1:15">
      <c r="A12" s="469"/>
      <c r="B12" s="469"/>
      <c r="C12" s="469"/>
      <c r="D12" s="470" t="s">
        <v>279</v>
      </c>
      <c r="E12" s="469"/>
      <c r="F12" s="470" t="s">
        <v>274</v>
      </c>
      <c r="G12" s="469"/>
      <c r="H12" s="470" t="s">
        <v>280</v>
      </c>
      <c r="I12" s="469"/>
      <c r="J12" s="470" t="s">
        <v>280</v>
      </c>
      <c r="K12" s="79"/>
      <c r="L12" s="470" t="s">
        <v>281</v>
      </c>
      <c r="M12" s="79"/>
      <c r="N12" s="470" t="s">
        <v>282</v>
      </c>
      <c r="O12" s="79"/>
    </row>
    <row r="13" spans="1:15">
      <c r="A13" s="469"/>
      <c r="B13" s="469"/>
      <c r="C13" s="469"/>
      <c r="D13" s="471" t="s">
        <v>283</v>
      </c>
      <c r="E13" s="473"/>
      <c r="F13" s="471" t="s">
        <v>284</v>
      </c>
      <c r="G13" s="473"/>
      <c r="H13" s="471" t="s">
        <v>285</v>
      </c>
      <c r="I13" s="473"/>
      <c r="J13" s="471" t="s">
        <v>285</v>
      </c>
      <c r="K13" s="474"/>
      <c r="L13" s="471" t="s">
        <v>286</v>
      </c>
      <c r="M13" s="474"/>
      <c r="N13" s="471" t="s">
        <v>6</v>
      </c>
      <c r="O13" s="79"/>
    </row>
    <row r="14" spans="1:15" ht="7.5" customHeight="1">
      <c r="A14" s="469"/>
      <c r="B14" s="469"/>
      <c r="C14" s="469"/>
      <c r="D14" s="470"/>
      <c r="E14" s="469"/>
      <c r="F14" s="79"/>
      <c r="G14" s="469"/>
      <c r="H14" s="470"/>
      <c r="I14" s="469"/>
      <c r="J14" s="469"/>
      <c r="K14" s="79"/>
      <c r="L14" s="470"/>
      <c r="M14" s="79"/>
      <c r="N14" s="470"/>
      <c r="O14" s="79"/>
    </row>
    <row r="15" spans="1:15">
      <c r="A15" s="475">
        <v>1</v>
      </c>
      <c r="B15" s="79" t="s">
        <v>10</v>
      </c>
      <c r="C15" s="79"/>
      <c r="D15" s="476">
        <f>+'F112-1'!C16</f>
        <v>1280805</v>
      </c>
      <c r="E15" s="79"/>
      <c r="F15" s="477">
        <f>SUM(D15/$D$35)</f>
        <v>0.79155460024423885</v>
      </c>
      <c r="G15" s="79"/>
      <c r="H15" s="478">
        <f>SUM(F15*H35)</f>
        <v>178537.51474888882</v>
      </c>
      <c r="I15" s="79"/>
      <c r="J15" s="478">
        <f>$J$35*F15</f>
        <v>1864.1110835751824</v>
      </c>
      <c r="K15" s="79"/>
      <c r="L15" s="478">
        <f>SUM($L$35*F15)</f>
        <v>0</v>
      </c>
      <c r="M15" s="79"/>
      <c r="N15" s="476"/>
      <c r="O15" s="79"/>
    </row>
    <row r="16" spans="1:15" ht="7.5" customHeight="1">
      <c r="A16" s="475"/>
      <c r="B16" s="79"/>
      <c r="C16" s="79"/>
      <c r="D16" s="79"/>
      <c r="E16" s="79"/>
      <c r="F16" s="479"/>
      <c r="G16" s="79"/>
      <c r="H16" s="79"/>
      <c r="I16" s="79"/>
      <c r="J16" s="480"/>
      <c r="K16" s="79"/>
      <c r="L16" s="79"/>
      <c r="M16" s="79"/>
      <c r="N16" s="79"/>
      <c r="O16" s="79"/>
    </row>
    <row r="17" spans="1:15">
      <c r="A17" s="475">
        <v>2</v>
      </c>
      <c r="B17" s="79" t="s">
        <v>395</v>
      </c>
      <c r="C17" s="79"/>
      <c r="D17" s="476">
        <f>+'F112-1'!E16</f>
        <v>0</v>
      </c>
      <c r="E17" s="79"/>
      <c r="F17" s="477">
        <f>SUM(D17/$D$35)</f>
        <v>0</v>
      </c>
      <c r="G17" s="79"/>
      <c r="H17" s="478">
        <f>SUM(F17*$H$35)</f>
        <v>0</v>
      </c>
      <c r="I17" s="79"/>
      <c r="J17" s="478">
        <f>$J$35*F17</f>
        <v>0</v>
      </c>
      <c r="K17" s="79"/>
      <c r="L17" s="478">
        <f>SUM($L$35*F17)</f>
        <v>0</v>
      </c>
      <c r="M17" s="79"/>
      <c r="N17" s="476"/>
      <c r="O17" s="79"/>
    </row>
    <row r="18" spans="1:15" ht="7.5" customHeight="1">
      <c r="A18" s="475"/>
      <c r="B18" s="79"/>
      <c r="C18" s="79"/>
      <c r="D18" s="79"/>
      <c r="E18" s="79"/>
      <c r="F18" s="479"/>
      <c r="G18" s="79"/>
      <c r="H18" s="79"/>
      <c r="I18" s="79"/>
      <c r="J18" s="480"/>
      <c r="K18" s="79"/>
      <c r="L18" s="79"/>
      <c r="M18" s="79"/>
      <c r="N18" s="79"/>
      <c r="O18" s="79"/>
    </row>
    <row r="19" spans="1:15">
      <c r="A19" s="475">
        <v>3</v>
      </c>
      <c r="B19" s="79" t="s">
        <v>287</v>
      </c>
      <c r="C19" s="79"/>
      <c r="D19" s="476">
        <f>+'F112-1'!G16</f>
        <v>0</v>
      </c>
      <c r="E19" s="79"/>
      <c r="F19" s="477">
        <f>SUM(D19/$D$35)</f>
        <v>0</v>
      </c>
      <c r="G19" s="79"/>
      <c r="H19" s="478">
        <f>SUM(F19*$H$35)</f>
        <v>0</v>
      </c>
      <c r="I19" s="79"/>
      <c r="J19" s="478">
        <f>$J$35*F19</f>
        <v>0</v>
      </c>
      <c r="K19" s="79"/>
      <c r="L19" s="478">
        <f>SUM($L$35*F19)</f>
        <v>0</v>
      </c>
      <c r="M19" s="79"/>
      <c r="N19" s="476"/>
      <c r="O19" s="79"/>
    </row>
    <row r="20" spans="1:15" ht="7.5" customHeight="1">
      <c r="A20" s="475"/>
      <c r="B20" s="79"/>
      <c r="C20" s="79"/>
      <c r="D20" s="79"/>
      <c r="E20" s="79"/>
      <c r="F20" s="479"/>
      <c r="G20" s="79"/>
      <c r="H20" s="79"/>
      <c r="I20" s="79"/>
      <c r="J20" s="480"/>
      <c r="K20" s="79"/>
      <c r="L20" s="79"/>
      <c r="M20" s="79"/>
      <c r="N20" s="79"/>
      <c r="O20" s="79"/>
    </row>
    <row r="21" spans="1:15">
      <c r="A21" s="475">
        <v>4</v>
      </c>
      <c r="B21" s="79" t="s">
        <v>288</v>
      </c>
      <c r="C21" s="79"/>
      <c r="D21" s="476">
        <f>+'F112-1'!I16</f>
        <v>0</v>
      </c>
      <c r="E21" s="79"/>
      <c r="F21" s="477">
        <f>SUM(D21/$D$35)</f>
        <v>0</v>
      </c>
      <c r="G21" s="79"/>
      <c r="H21" s="478">
        <f>SUM(F21*$H$35)</f>
        <v>0</v>
      </c>
      <c r="I21" s="79"/>
      <c r="J21" s="478">
        <f>$J$35*F21</f>
        <v>0</v>
      </c>
      <c r="K21" s="79"/>
      <c r="L21" s="478">
        <f>SUM($L$35*F21)</f>
        <v>0</v>
      </c>
      <c r="M21" s="79"/>
      <c r="N21" s="476"/>
      <c r="O21" s="79"/>
    </row>
    <row r="22" spans="1:15" ht="7.5" customHeight="1">
      <c r="A22" s="475"/>
      <c r="B22" s="79"/>
      <c r="C22" s="79"/>
      <c r="D22" s="79"/>
      <c r="E22" s="79"/>
      <c r="F22" s="479"/>
      <c r="G22" s="79"/>
      <c r="H22" s="79"/>
      <c r="I22" s="79"/>
      <c r="J22" s="480"/>
      <c r="K22" s="79"/>
      <c r="L22" s="79"/>
      <c r="M22" s="79"/>
      <c r="N22" s="79"/>
      <c r="O22" s="79"/>
    </row>
    <row r="23" spans="1:15">
      <c r="A23" s="475">
        <v>5</v>
      </c>
      <c r="B23" s="79" t="s">
        <v>289</v>
      </c>
      <c r="C23" s="79"/>
      <c r="D23" s="476">
        <f>+'F112-2'!C13</f>
        <v>337283</v>
      </c>
      <c r="E23" s="79"/>
      <c r="F23" s="477">
        <f>SUM(D23/$D$35)</f>
        <v>0.20844539975576112</v>
      </c>
      <c r="G23" s="79"/>
      <c r="H23" s="478">
        <f>SUM(F23*$H$35)</f>
        <v>47015.485251111189</v>
      </c>
      <c r="I23" s="79"/>
      <c r="J23" s="478">
        <f>$J$35*F23</f>
        <v>490.88891642481747</v>
      </c>
      <c r="K23" s="79"/>
      <c r="L23" s="478">
        <f>SUM($L$35*F23)</f>
        <v>0</v>
      </c>
      <c r="M23" s="79"/>
      <c r="N23" s="476"/>
      <c r="O23" s="79"/>
    </row>
    <row r="24" spans="1:15" ht="7.5" customHeight="1">
      <c r="A24" s="475"/>
      <c r="B24" s="79"/>
      <c r="C24" s="79"/>
      <c r="D24" s="79"/>
      <c r="E24" s="79"/>
      <c r="F24" s="479"/>
      <c r="G24" s="79"/>
      <c r="H24" s="79"/>
      <c r="I24" s="79"/>
      <c r="J24" s="480"/>
      <c r="K24" s="79"/>
      <c r="L24" s="79"/>
      <c r="M24" s="79"/>
      <c r="N24" s="79"/>
      <c r="O24" s="79"/>
    </row>
    <row r="25" spans="1:15">
      <c r="A25" s="475">
        <v>6</v>
      </c>
      <c r="B25" s="79" t="s">
        <v>290</v>
      </c>
      <c r="C25" s="79"/>
      <c r="D25" s="476">
        <f>+'F112-2'!E13</f>
        <v>0</v>
      </c>
      <c r="E25" s="79"/>
      <c r="F25" s="477">
        <f>SUM(D25/$D$35)</f>
        <v>0</v>
      </c>
      <c r="G25" s="79"/>
      <c r="H25" s="478">
        <f>SUM(F25*$H$35)</f>
        <v>0</v>
      </c>
      <c r="I25" s="79"/>
      <c r="J25" s="478">
        <f>$J$35*F25</f>
        <v>0</v>
      </c>
      <c r="K25" s="79"/>
      <c r="L25" s="478">
        <f>SUM($L$35*F25)</f>
        <v>0</v>
      </c>
      <c r="M25" s="79"/>
      <c r="N25" s="476"/>
      <c r="O25" s="79"/>
    </row>
    <row r="26" spans="1:15" ht="7.5" customHeight="1">
      <c r="A26" s="475"/>
      <c r="B26" s="79"/>
      <c r="C26" s="79"/>
      <c r="D26" s="79"/>
      <c r="E26" s="79"/>
      <c r="F26" s="479"/>
      <c r="G26" s="79"/>
      <c r="H26" s="79"/>
      <c r="I26" s="79"/>
      <c r="J26" s="480"/>
      <c r="K26" s="79"/>
      <c r="L26" s="79"/>
      <c r="M26" s="79"/>
      <c r="N26" s="79"/>
      <c r="O26" s="79"/>
    </row>
    <row r="27" spans="1:15">
      <c r="A27" s="475">
        <v>7</v>
      </c>
      <c r="B27" s="79" t="s">
        <v>291</v>
      </c>
      <c r="C27" s="79"/>
      <c r="D27" s="476">
        <f>+'F112-2'!G13</f>
        <v>0</v>
      </c>
      <c r="E27" s="79"/>
      <c r="F27" s="477">
        <f>SUM(D27/$D$35)</f>
        <v>0</v>
      </c>
      <c r="G27" s="79"/>
      <c r="H27" s="478">
        <f>SUM(F27*$H$35)</f>
        <v>0</v>
      </c>
      <c r="I27" s="79"/>
      <c r="J27" s="478">
        <f>$J$35*F27</f>
        <v>0</v>
      </c>
      <c r="K27" s="79"/>
      <c r="L27" s="478">
        <f>SUM($L$35*F27)</f>
        <v>0</v>
      </c>
      <c r="M27" s="79"/>
      <c r="N27" s="476"/>
      <c r="O27" s="79"/>
    </row>
    <row r="28" spans="1:15" ht="7.5" customHeight="1">
      <c r="A28" s="475"/>
      <c r="B28" s="79"/>
      <c r="C28" s="79"/>
      <c r="D28" s="79"/>
      <c r="E28" s="79"/>
      <c r="F28" s="479"/>
      <c r="G28" s="79"/>
      <c r="H28" s="79"/>
      <c r="I28" s="79"/>
      <c r="J28" s="480"/>
      <c r="K28" s="79"/>
      <c r="L28" s="79"/>
      <c r="M28" s="79"/>
      <c r="N28" s="79"/>
      <c r="O28" s="79"/>
    </row>
    <row r="29" spans="1:15">
      <c r="A29" s="475">
        <v>8</v>
      </c>
      <c r="B29" s="79" t="s">
        <v>292</v>
      </c>
      <c r="C29" s="79"/>
      <c r="D29" s="476">
        <f>+'F112-2'!I13</f>
        <v>0</v>
      </c>
      <c r="E29" s="79"/>
      <c r="F29" s="477">
        <f>SUM(D29/$D$35)</f>
        <v>0</v>
      </c>
      <c r="G29" s="79"/>
      <c r="H29" s="478">
        <f>SUM(F29*$H$35)</f>
        <v>0</v>
      </c>
      <c r="I29" s="79"/>
      <c r="J29" s="478">
        <f>$J$35*F29</f>
        <v>0</v>
      </c>
      <c r="K29" s="79"/>
      <c r="L29" s="478">
        <f>SUM($L$35*F29)</f>
        <v>0</v>
      </c>
      <c r="M29" s="79"/>
      <c r="N29" s="476"/>
      <c r="O29" s="79"/>
    </row>
    <row r="30" spans="1:15" ht="7.5" customHeight="1">
      <c r="A30" s="475"/>
      <c r="B30" s="79"/>
      <c r="C30" s="79"/>
      <c r="D30" s="79"/>
      <c r="E30" s="79"/>
      <c r="F30" s="479"/>
      <c r="G30" s="79"/>
      <c r="H30" s="79"/>
      <c r="I30" s="79"/>
      <c r="J30" s="480"/>
      <c r="K30" s="79"/>
      <c r="L30" s="79"/>
      <c r="M30" s="79"/>
      <c r="N30" s="79"/>
      <c r="O30" s="79"/>
    </row>
    <row r="31" spans="1:15">
      <c r="A31" s="475">
        <v>9</v>
      </c>
      <c r="B31" s="468"/>
      <c r="C31" s="79"/>
      <c r="D31" s="476"/>
      <c r="E31" s="79"/>
      <c r="F31" s="477">
        <f>SUM(D31/$D$35)</f>
        <v>0</v>
      </c>
      <c r="G31" s="79"/>
      <c r="H31" s="478">
        <f>SUM(F31*$H$35)</f>
        <v>0</v>
      </c>
      <c r="I31" s="79"/>
      <c r="J31" s="478">
        <f>$J$35*F31</f>
        <v>0</v>
      </c>
      <c r="K31" s="79"/>
      <c r="L31" s="478">
        <f>SUM($L$35*F31)</f>
        <v>0</v>
      </c>
      <c r="M31" s="79"/>
      <c r="N31" s="476"/>
      <c r="O31" s="79"/>
    </row>
    <row r="32" spans="1:15" ht="7.5" customHeight="1">
      <c r="A32" s="475"/>
      <c r="B32" s="79"/>
      <c r="C32" s="79"/>
      <c r="D32" s="79"/>
      <c r="E32" s="79"/>
      <c r="F32" s="479"/>
      <c r="G32" s="79"/>
      <c r="H32" s="79"/>
      <c r="I32" s="79"/>
      <c r="J32" s="480"/>
      <c r="K32" s="79"/>
      <c r="L32" s="79"/>
      <c r="M32" s="79"/>
      <c r="N32" s="79"/>
      <c r="O32" s="79"/>
    </row>
    <row r="33" spans="1:15">
      <c r="A33" s="475">
        <v>10</v>
      </c>
      <c r="B33" s="468"/>
      <c r="C33" s="79"/>
      <c r="D33" s="476"/>
      <c r="E33" s="79"/>
      <c r="F33" s="477">
        <f>SUM(D33/$D$35)</f>
        <v>0</v>
      </c>
      <c r="G33" s="79"/>
      <c r="H33" s="478">
        <f>SUM(F33*$H$35)</f>
        <v>0</v>
      </c>
      <c r="I33" s="79"/>
      <c r="J33" s="478">
        <f>$J$35*F33</f>
        <v>0</v>
      </c>
      <c r="K33" s="79"/>
      <c r="L33" s="478">
        <f>SUM($L$35*F33)</f>
        <v>0</v>
      </c>
      <c r="M33" s="79"/>
      <c r="N33" s="476"/>
      <c r="O33" s="79"/>
    </row>
    <row r="34" spans="1:15" ht="7.5" customHeight="1">
      <c r="A34" s="475"/>
      <c r="B34" s="79"/>
      <c r="C34" s="79"/>
      <c r="D34" s="79"/>
      <c r="E34" s="79"/>
      <c r="F34" s="479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475">
        <v>11</v>
      </c>
      <c r="B35" s="79" t="s">
        <v>293</v>
      </c>
      <c r="C35" s="79"/>
      <c r="D35" s="478">
        <f>SUM(D15:D34)</f>
        <v>1618088</v>
      </c>
      <c r="E35" s="79"/>
      <c r="F35" s="477">
        <f>SUM(F15:F34)</f>
        <v>1</v>
      </c>
      <c r="H35" s="478">
        <f>+'F112-2'!A34</f>
        <v>225553</v>
      </c>
      <c r="J35" s="481">
        <f>+'F112-2'!C34</f>
        <v>2355</v>
      </c>
      <c r="L35" s="481">
        <f>+'F112-2'!G34</f>
        <v>0</v>
      </c>
      <c r="N35" s="481">
        <f>SUM(N15:N34)</f>
        <v>0</v>
      </c>
    </row>
    <row r="36" spans="1:15">
      <c r="A36" s="79"/>
      <c r="B36" s="79"/>
      <c r="C36" s="79"/>
      <c r="D36" s="79"/>
      <c r="E36" s="79"/>
      <c r="F36" s="470" t="s">
        <v>294</v>
      </c>
      <c r="G36" s="79"/>
      <c r="H36" s="470" t="s">
        <v>295</v>
      </c>
      <c r="I36" s="79"/>
      <c r="J36" s="470" t="s">
        <v>295</v>
      </c>
      <c r="K36" s="79"/>
      <c r="L36" s="470" t="s">
        <v>295</v>
      </c>
      <c r="M36" s="79"/>
      <c r="N36" s="470" t="s">
        <v>358</v>
      </c>
      <c r="O36" s="79"/>
    </row>
    <row r="37" spans="1: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>
      <c r="A38" s="79" t="s">
        <v>296</v>
      </c>
      <c r="B38" s="79" t="s">
        <v>434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>
      <c r="A39" s="79" t="s">
        <v>297</v>
      </c>
      <c r="B39" s="79" t="s">
        <v>298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>
      <c r="A40" s="79" t="s">
        <v>294</v>
      </c>
      <c r="B40" s="79" t="s">
        <v>299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>
      <c r="A41" s="79" t="s">
        <v>300</v>
      </c>
      <c r="B41" s="79" t="s">
        <v>359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>
      <c r="A42" s="79" t="s">
        <v>295</v>
      </c>
      <c r="B42" s="79" t="s">
        <v>435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>
      <c r="A43" s="79" t="s">
        <v>301</v>
      </c>
      <c r="B43" s="79" t="s">
        <v>302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3" zoomScaleNormal="83" workbookViewId="0">
      <selection activeCell="A12" sqref="A12"/>
    </sheetView>
  </sheetViews>
  <sheetFormatPr defaultColWidth="9" defaultRowHeight="15.6"/>
  <cols>
    <col min="1" max="1" width="21.69921875" style="102" customWidth="1"/>
    <col min="2" max="16384" width="9" style="102"/>
  </cols>
  <sheetData>
    <row r="1" spans="1:1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>
      <c r="A2" s="139" t="s">
        <v>303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>
      <c r="A3" s="139" t="s">
        <v>420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40" t="s">
        <v>304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>
      <c r="A8" s="139"/>
      <c r="B8" s="141" t="s">
        <v>305</v>
      </c>
      <c r="C8" s="141" t="s">
        <v>255</v>
      </c>
      <c r="D8" s="141" t="s">
        <v>11</v>
      </c>
      <c r="E8" s="141" t="s">
        <v>4</v>
      </c>
      <c r="F8" s="142"/>
      <c r="G8" s="143"/>
      <c r="H8" s="144" t="s">
        <v>306</v>
      </c>
      <c r="I8" s="145"/>
      <c r="J8" s="144" t="s">
        <v>306</v>
      </c>
      <c r="K8" s="145"/>
    </row>
    <row r="9" spans="1:11">
      <c r="A9" s="139"/>
      <c r="B9" s="146" t="s">
        <v>307</v>
      </c>
      <c r="C9" s="146" t="s">
        <v>7</v>
      </c>
      <c r="D9" s="146" t="s">
        <v>308</v>
      </c>
      <c r="E9" s="146" t="s">
        <v>309</v>
      </c>
      <c r="F9" s="147" t="s">
        <v>310</v>
      </c>
      <c r="G9" s="148"/>
      <c r="H9" s="147" t="s">
        <v>436</v>
      </c>
      <c r="I9" s="148"/>
      <c r="J9" s="147" t="s">
        <v>437</v>
      </c>
      <c r="K9" s="148"/>
    </row>
    <row r="10" spans="1:11">
      <c r="A10" s="149" t="s">
        <v>311</v>
      </c>
      <c r="B10" s="150" t="s">
        <v>312</v>
      </c>
      <c r="C10" s="150" t="s">
        <v>313</v>
      </c>
      <c r="D10" s="150" t="s">
        <v>314</v>
      </c>
      <c r="E10" s="151">
        <v>41455</v>
      </c>
      <c r="F10" s="152" t="s">
        <v>255</v>
      </c>
      <c r="G10" s="148" t="s">
        <v>315</v>
      </c>
      <c r="H10" s="152" t="s">
        <v>255</v>
      </c>
      <c r="I10" s="148" t="s">
        <v>315</v>
      </c>
      <c r="J10" s="152" t="s">
        <v>255</v>
      </c>
      <c r="K10" s="148" t="s">
        <v>315</v>
      </c>
    </row>
    <row r="11" spans="1:11">
      <c r="A11" s="153" t="s">
        <v>453</v>
      </c>
      <c r="B11" s="154"/>
      <c r="C11" s="155"/>
      <c r="D11" s="156"/>
      <c r="E11" s="156"/>
      <c r="F11" s="154"/>
      <c r="G11" s="154"/>
      <c r="H11" s="156"/>
      <c r="I11" s="156"/>
      <c r="J11" s="156"/>
      <c r="K11" s="156"/>
    </row>
    <row r="12" spans="1:11">
      <c r="A12" s="153"/>
      <c r="B12" s="154"/>
      <c r="C12" s="157"/>
      <c r="D12" s="156"/>
      <c r="E12" s="156"/>
      <c r="F12" s="154"/>
      <c r="G12" s="154"/>
      <c r="H12" s="156"/>
      <c r="I12" s="156"/>
      <c r="J12" s="156"/>
      <c r="K12" s="156"/>
    </row>
    <row r="13" spans="1:11">
      <c r="A13" s="153"/>
      <c r="B13" s="154"/>
      <c r="C13" s="158"/>
      <c r="D13" s="156"/>
      <c r="E13" s="156"/>
      <c r="F13" s="154"/>
      <c r="G13" s="154"/>
      <c r="H13" s="156"/>
      <c r="I13" s="156"/>
      <c r="J13" s="156"/>
      <c r="K13" s="156"/>
    </row>
    <row r="14" spans="1:11">
      <c r="A14" s="153"/>
      <c r="B14" s="154"/>
      <c r="C14" s="158"/>
      <c r="D14" s="156"/>
      <c r="E14" s="156"/>
      <c r="F14" s="154"/>
      <c r="G14" s="154"/>
      <c r="H14" s="156"/>
      <c r="I14" s="156"/>
      <c r="J14" s="156"/>
      <c r="K14" s="156"/>
    </row>
    <row r="15" spans="1:11">
      <c r="A15" s="153"/>
      <c r="B15" s="154"/>
      <c r="C15" s="155"/>
      <c r="D15" s="156"/>
      <c r="E15" s="156"/>
      <c r="F15" s="154"/>
      <c r="G15" s="154"/>
      <c r="H15" s="156"/>
      <c r="I15" s="156"/>
      <c r="J15" s="156"/>
      <c r="K15" s="156"/>
    </row>
    <row r="16" spans="1:11">
      <c r="A16" s="153"/>
      <c r="B16" s="154"/>
      <c r="C16" s="159"/>
      <c r="D16" s="156"/>
      <c r="E16" s="156"/>
      <c r="F16" s="154"/>
      <c r="G16" s="154"/>
      <c r="H16" s="156"/>
      <c r="I16" s="156"/>
      <c r="J16" s="156"/>
      <c r="K16" s="156"/>
    </row>
    <row r="17" spans="1:11">
      <c r="A17" s="153"/>
      <c r="B17" s="154"/>
      <c r="C17" s="158"/>
      <c r="D17" s="156"/>
      <c r="E17" s="156"/>
      <c r="F17" s="154"/>
      <c r="G17" s="154"/>
      <c r="H17" s="156"/>
      <c r="I17" s="156"/>
      <c r="J17" s="156"/>
      <c r="K17" s="156"/>
    </row>
    <row r="18" spans="1:11">
      <c r="A18" s="153"/>
      <c r="B18" s="154"/>
      <c r="C18" s="158"/>
      <c r="D18" s="156"/>
      <c r="E18" s="156"/>
      <c r="F18" s="154"/>
      <c r="G18" s="154"/>
      <c r="H18" s="156"/>
      <c r="I18" s="156"/>
      <c r="J18" s="156"/>
      <c r="K18" s="156"/>
    </row>
    <row r="19" spans="1:11">
      <c r="A19" s="153"/>
      <c r="B19" s="154"/>
      <c r="C19" s="158"/>
      <c r="D19" s="156"/>
      <c r="E19" s="156"/>
      <c r="F19" s="154"/>
      <c r="G19" s="154"/>
      <c r="H19" s="156"/>
      <c r="I19" s="156"/>
      <c r="J19" s="156"/>
      <c r="K19" s="156"/>
    </row>
    <row r="20" spans="1:11">
      <c r="A20" s="153"/>
      <c r="B20" s="154"/>
      <c r="C20" s="158"/>
      <c r="D20" s="156"/>
      <c r="E20" s="156"/>
      <c r="F20" s="154"/>
      <c r="G20" s="154"/>
      <c r="H20" s="156"/>
      <c r="I20" s="156"/>
      <c r="J20" s="156"/>
      <c r="K20" s="156"/>
    </row>
    <row r="21" spans="1:11">
      <c r="A21" s="153"/>
      <c r="B21" s="154"/>
      <c r="C21" s="158"/>
      <c r="D21" s="156"/>
      <c r="E21" s="156"/>
      <c r="F21" s="154"/>
      <c r="G21" s="154"/>
      <c r="H21" s="156"/>
      <c r="I21" s="156"/>
      <c r="J21" s="156"/>
      <c r="K21" s="156"/>
    </row>
    <row r="22" spans="1:11">
      <c r="A22" s="153"/>
      <c r="B22" s="154"/>
      <c r="C22" s="158"/>
      <c r="D22" s="156"/>
      <c r="E22" s="156"/>
      <c r="F22" s="154"/>
      <c r="G22" s="154"/>
      <c r="H22" s="156"/>
      <c r="I22" s="156"/>
      <c r="J22" s="156"/>
      <c r="K22" s="156"/>
    </row>
    <row r="23" spans="1:11">
      <c r="A23" s="153"/>
      <c r="B23" s="154"/>
      <c r="C23" s="158"/>
      <c r="D23" s="156"/>
      <c r="E23" s="156"/>
      <c r="F23" s="154"/>
      <c r="G23" s="154"/>
      <c r="H23" s="156"/>
      <c r="I23" s="156"/>
      <c r="J23" s="156"/>
      <c r="K23" s="156"/>
    </row>
    <row r="24" spans="1:11">
      <c r="A24" s="153"/>
      <c r="B24" s="154"/>
      <c r="C24" s="158"/>
      <c r="D24" s="156"/>
      <c r="E24" s="156"/>
      <c r="F24" s="154"/>
      <c r="G24" s="154"/>
      <c r="H24" s="156"/>
      <c r="I24" s="156"/>
      <c r="J24" s="156"/>
      <c r="K24" s="156"/>
    </row>
    <row r="25" spans="1:11">
      <c r="A25" s="153"/>
      <c r="B25" s="154"/>
      <c r="C25" s="158"/>
      <c r="D25" s="156"/>
      <c r="E25" s="156"/>
      <c r="F25" s="154"/>
      <c r="G25" s="154"/>
      <c r="H25" s="156"/>
      <c r="I25" s="156"/>
      <c r="J25" s="156"/>
      <c r="K25" s="156"/>
    </row>
    <row r="26" spans="1:11">
      <c r="A26" s="153"/>
      <c r="B26" s="154"/>
      <c r="C26" s="158"/>
      <c r="D26" s="156"/>
      <c r="E26" s="156"/>
      <c r="F26" s="154"/>
      <c r="G26" s="154"/>
      <c r="H26" s="156"/>
      <c r="I26" s="156"/>
      <c r="J26" s="156"/>
      <c r="K26" s="156"/>
    </row>
    <row r="27" spans="1:11">
      <c r="A27" s="153"/>
      <c r="B27" s="154"/>
      <c r="C27" s="158"/>
      <c r="D27" s="156"/>
      <c r="E27" s="156"/>
      <c r="F27" s="154"/>
      <c r="G27" s="154"/>
      <c r="H27" s="156"/>
      <c r="I27" s="156"/>
      <c r="J27" s="156"/>
      <c r="K27" s="156"/>
    </row>
    <row r="28" spans="1:11">
      <c r="A28" s="153"/>
      <c r="B28" s="154"/>
      <c r="C28" s="158"/>
      <c r="D28" s="156"/>
      <c r="E28" s="156"/>
      <c r="F28" s="154"/>
      <c r="G28" s="154"/>
      <c r="H28" s="156"/>
      <c r="I28" s="156"/>
      <c r="J28" s="156"/>
      <c r="K28" s="156"/>
    </row>
    <row r="29" spans="1:11">
      <c r="A29" s="153"/>
      <c r="B29" s="154"/>
      <c r="C29" s="158"/>
      <c r="D29" s="156"/>
      <c r="E29" s="156"/>
      <c r="F29" s="154"/>
      <c r="G29" s="154"/>
      <c r="H29" s="156"/>
      <c r="I29" s="156"/>
      <c r="J29" s="156"/>
      <c r="K29" s="156"/>
    </row>
    <row r="30" spans="1:1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>
      <c r="A33" s="139"/>
      <c r="B33" s="139"/>
      <c r="C33" s="139"/>
      <c r="D33" s="139"/>
      <c r="E33" s="139"/>
      <c r="F33" s="139" t="s">
        <v>343</v>
      </c>
      <c r="G33" s="139"/>
      <c r="H33" s="139"/>
      <c r="I33" s="139"/>
      <c r="J33" s="139"/>
      <c r="K33" s="139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75" zoomScaleNormal="75" workbookViewId="0">
      <selection activeCell="H2" sqref="H2"/>
    </sheetView>
  </sheetViews>
  <sheetFormatPr defaultColWidth="9" defaultRowHeight="15.6"/>
  <cols>
    <col min="1" max="1" width="27.5" style="102" customWidth="1"/>
    <col min="2" max="2" width="9.5" style="102" customWidth="1"/>
    <col min="3" max="3" width="7.5" style="102" customWidth="1"/>
    <col min="4" max="4" width="7" style="102" customWidth="1"/>
    <col min="5" max="5" width="12" style="102" customWidth="1"/>
    <col min="6" max="6" width="8.69921875" style="102" customWidth="1"/>
    <col min="7" max="8" width="12" style="102" customWidth="1"/>
    <col min="9" max="9" width="14.5" style="102" customWidth="1"/>
    <col min="10" max="10" width="15.09765625" style="102" customWidth="1"/>
    <col min="11" max="16384" width="9" style="102"/>
  </cols>
  <sheetData>
    <row r="1" spans="1:10">
      <c r="A1" s="160" t="s">
        <v>1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>
      <c r="A2" s="160" t="s">
        <v>316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>
      <c r="A3" s="160" t="str">
        <f>'Debt-1'!A3</f>
        <v>2013-2014</v>
      </c>
      <c r="B3" s="160"/>
      <c r="C3" s="160"/>
      <c r="D3" s="160"/>
      <c r="E3" s="161"/>
      <c r="F3" s="161"/>
      <c r="G3" s="160"/>
      <c r="H3" s="160"/>
      <c r="I3" s="160"/>
      <c r="J3" s="160"/>
    </row>
    <row r="4" spans="1:10">
      <c r="A4" s="162" t="s">
        <v>317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>
      <c r="A5" s="162" t="s">
        <v>318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>
      <c r="A6" s="160"/>
      <c r="B6" s="160"/>
      <c r="C6" s="160"/>
      <c r="D6" s="160"/>
      <c r="E6" s="160"/>
      <c r="F6" s="160"/>
      <c r="G6" s="161"/>
      <c r="H6" s="161"/>
      <c r="I6" s="160"/>
      <c r="J6" s="160"/>
    </row>
    <row r="7" spans="1:10">
      <c r="A7" s="160"/>
      <c r="B7" s="163"/>
      <c r="C7" s="163"/>
      <c r="D7" s="163"/>
      <c r="E7" s="164" t="s">
        <v>319</v>
      </c>
      <c r="F7" s="163"/>
      <c r="G7" s="164" t="s">
        <v>319</v>
      </c>
      <c r="H7" s="163"/>
      <c r="I7" s="163"/>
      <c r="J7" s="163"/>
    </row>
    <row r="8" spans="1:10">
      <c r="A8" s="160"/>
      <c r="B8" s="165" t="s">
        <v>305</v>
      </c>
      <c r="C8" s="165" t="s">
        <v>320</v>
      </c>
      <c r="D8" s="165" t="s">
        <v>321</v>
      </c>
      <c r="E8" s="165" t="s">
        <v>322</v>
      </c>
      <c r="F8" s="166" t="s">
        <v>323</v>
      </c>
      <c r="G8" s="166" t="s">
        <v>4</v>
      </c>
      <c r="H8" s="166" t="s">
        <v>324</v>
      </c>
      <c r="I8" s="165"/>
      <c r="J8" s="165"/>
    </row>
    <row r="9" spans="1:10">
      <c r="A9" s="160"/>
      <c r="B9" s="165" t="s">
        <v>307</v>
      </c>
      <c r="C9" s="165" t="s">
        <v>307</v>
      </c>
      <c r="D9" s="165" t="s">
        <v>7</v>
      </c>
      <c r="E9" s="165" t="s">
        <v>325</v>
      </c>
      <c r="F9" s="166" t="s">
        <v>326</v>
      </c>
      <c r="G9" s="166" t="s">
        <v>327</v>
      </c>
      <c r="H9" s="165" t="s">
        <v>328</v>
      </c>
      <c r="I9" s="165" t="s">
        <v>329</v>
      </c>
      <c r="J9" s="165" t="s">
        <v>329</v>
      </c>
    </row>
    <row r="10" spans="1:10">
      <c r="A10" s="167" t="s">
        <v>330</v>
      </c>
      <c r="B10" s="168" t="s">
        <v>331</v>
      </c>
      <c r="C10" s="168" t="s">
        <v>331</v>
      </c>
      <c r="D10" s="168" t="s">
        <v>313</v>
      </c>
      <c r="E10" s="169" t="s">
        <v>332</v>
      </c>
      <c r="F10" s="170" t="s">
        <v>333</v>
      </c>
      <c r="G10" s="170" t="s">
        <v>334</v>
      </c>
      <c r="H10" s="169">
        <f>'Debt-1'!E10</f>
        <v>41455</v>
      </c>
      <c r="I10" s="168" t="str">
        <f>'Debt-1'!H9</f>
        <v>7/1/13 - 6/30/14</v>
      </c>
      <c r="J10" s="168" t="str">
        <f>'Debt-1'!J9</f>
        <v>7/1/14 - 12/31/14</v>
      </c>
    </row>
    <row r="11" spans="1:10">
      <c r="A11" s="560" t="s">
        <v>366</v>
      </c>
      <c r="B11" s="561">
        <v>39533</v>
      </c>
      <c r="C11" s="560" t="s">
        <v>367</v>
      </c>
      <c r="D11" s="562" t="s">
        <v>368</v>
      </c>
      <c r="E11" s="563" t="s">
        <v>368</v>
      </c>
      <c r="F11" s="564"/>
      <c r="G11" s="563"/>
      <c r="H11" s="563"/>
      <c r="I11" s="563"/>
      <c r="J11" s="563"/>
    </row>
    <row r="12" spans="1:10">
      <c r="A12" s="560" t="s">
        <v>366</v>
      </c>
      <c r="B12" s="561">
        <v>39903</v>
      </c>
      <c r="C12" s="560" t="s">
        <v>367</v>
      </c>
      <c r="D12" s="562" t="s">
        <v>368</v>
      </c>
      <c r="E12" s="563" t="s">
        <v>368</v>
      </c>
      <c r="F12" s="564"/>
      <c r="G12" s="563"/>
      <c r="H12" s="563"/>
      <c r="I12" s="563"/>
      <c r="J12" s="563"/>
    </row>
    <row r="13" spans="1:10">
      <c r="A13" s="171"/>
      <c r="B13" s="172"/>
      <c r="C13" s="171"/>
      <c r="D13" s="173"/>
      <c r="E13" s="174"/>
      <c r="F13" s="174"/>
      <c r="G13" s="174"/>
      <c r="H13" s="174"/>
      <c r="I13" s="174"/>
      <c r="J13" s="174"/>
    </row>
    <row r="14" spans="1:10">
      <c r="A14" s="171"/>
      <c r="B14" s="172"/>
      <c r="C14" s="171"/>
      <c r="D14" s="173"/>
      <c r="E14" s="174"/>
      <c r="F14" s="174"/>
      <c r="G14" s="174"/>
      <c r="H14" s="174"/>
      <c r="I14" s="174"/>
      <c r="J14" s="174"/>
    </row>
    <row r="15" spans="1:10">
      <c r="A15" s="582" t="s">
        <v>454</v>
      </c>
      <c r="B15" s="172"/>
      <c r="C15" s="171"/>
      <c r="D15" s="173"/>
      <c r="E15" s="174"/>
      <c r="F15" s="174"/>
      <c r="G15" s="174"/>
      <c r="H15" s="174"/>
      <c r="I15" s="174"/>
      <c r="J15" s="174"/>
    </row>
    <row r="16" spans="1:10">
      <c r="A16" s="171" t="s">
        <v>455</v>
      </c>
      <c r="B16" s="172"/>
      <c r="C16" s="171"/>
      <c r="D16" s="173"/>
      <c r="E16" s="174"/>
      <c r="F16" s="174"/>
      <c r="G16" s="174"/>
      <c r="H16" s="174"/>
      <c r="I16" s="174"/>
      <c r="J16" s="174"/>
    </row>
    <row r="17" spans="1:10">
      <c r="A17" s="171" t="s">
        <v>456</v>
      </c>
      <c r="B17" s="172">
        <v>38835</v>
      </c>
      <c r="C17" s="171" t="s">
        <v>457</v>
      </c>
      <c r="D17" s="173">
        <v>4.1900000000000004</v>
      </c>
      <c r="E17" s="174">
        <v>2714932</v>
      </c>
      <c r="F17" s="174">
        <v>0</v>
      </c>
      <c r="G17" s="174">
        <v>1856502</v>
      </c>
      <c r="H17" s="174">
        <v>627297</v>
      </c>
      <c r="I17" s="174">
        <v>224847</v>
      </c>
      <c r="J17" s="174">
        <v>112424</v>
      </c>
    </row>
    <row r="18" spans="1:10">
      <c r="A18" s="171"/>
      <c r="B18" s="172"/>
      <c r="C18" s="171"/>
      <c r="D18" s="173"/>
      <c r="E18" s="174"/>
      <c r="F18" s="174"/>
      <c r="G18" s="174"/>
      <c r="H18" s="174"/>
      <c r="I18" s="174"/>
      <c r="J18" s="174"/>
    </row>
    <row r="19" spans="1:10">
      <c r="A19" s="582" t="s">
        <v>458</v>
      </c>
      <c r="B19" s="172"/>
      <c r="C19" s="171"/>
      <c r="D19" s="173"/>
      <c r="E19" s="174"/>
      <c r="F19" s="174"/>
      <c r="G19" s="174"/>
      <c r="H19" s="174"/>
      <c r="I19" s="174"/>
      <c r="J19" s="174"/>
    </row>
    <row r="20" spans="1:10">
      <c r="A20" s="171" t="s">
        <v>459</v>
      </c>
      <c r="B20" s="172">
        <v>39156</v>
      </c>
      <c r="C20" s="171" t="s">
        <v>460</v>
      </c>
      <c r="D20" s="173">
        <v>4.2381000000000002</v>
      </c>
      <c r="E20" s="174">
        <v>2041304</v>
      </c>
      <c r="F20" s="174">
        <v>0</v>
      </c>
      <c r="G20" s="174">
        <v>1565000</v>
      </c>
      <c r="H20" s="174">
        <v>1220000</v>
      </c>
      <c r="I20" s="174">
        <v>115788</v>
      </c>
      <c r="J20" s="174">
        <v>55686</v>
      </c>
    </row>
    <row r="21" spans="1:10">
      <c r="A21" s="171"/>
      <c r="B21" s="172"/>
      <c r="C21" s="171"/>
      <c r="D21" s="173"/>
      <c r="E21" s="174"/>
      <c r="F21" s="174"/>
      <c r="G21" s="174"/>
      <c r="H21" s="174"/>
      <c r="I21" s="174"/>
      <c r="J21" s="174"/>
    </row>
    <row r="22" spans="1:10">
      <c r="A22" s="171"/>
      <c r="B22" s="172"/>
      <c r="C22" s="171"/>
      <c r="D22" s="173"/>
      <c r="E22" s="174"/>
      <c r="F22" s="174"/>
      <c r="G22" s="174"/>
      <c r="H22" s="174"/>
      <c r="I22" s="174"/>
      <c r="J22" s="174"/>
    </row>
    <row r="23" spans="1:10">
      <c r="A23" s="171"/>
      <c r="B23" s="172"/>
      <c r="C23" s="171"/>
      <c r="D23" s="173"/>
      <c r="E23" s="174"/>
      <c r="F23" s="174"/>
      <c r="G23" s="174"/>
      <c r="H23" s="174"/>
      <c r="I23" s="174"/>
      <c r="J23" s="174"/>
    </row>
    <row r="24" spans="1:10">
      <c r="A24" s="171"/>
      <c r="B24" s="172"/>
      <c r="C24" s="171"/>
      <c r="D24" s="173"/>
      <c r="E24" s="174"/>
      <c r="F24" s="174"/>
      <c r="G24" s="174"/>
      <c r="H24" s="174"/>
      <c r="I24" s="174"/>
      <c r="J24" s="174"/>
    </row>
    <row r="25" spans="1:10">
      <c r="A25" s="171"/>
      <c r="B25" s="172"/>
      <c r="C25" s="171"/>
      <c r="D25" s="173"/>
      <c r="E25" s="174"/>
      <c r="F25" s="174"/>
      <c r="G25" s="174"/>
      <c r="H25" s="174"/>
      <c r="I25" s="174"/>
      <c r="J25" s="174"/>
    </row>
    <row r="26" spans="1:10">
      <c r="A26" s="171"/>
      <c r="B26" s="172"/>
      <c r="C26" s="171"/>
      <c r="D26" s="173"/>
      <c r="E26" s="174"/>
      <c r="F26" s="174"/>
      <c r="G26" s="174"/>
      <c r="H26" s="174"/>
      <c r="I26" s="174"/>
      <c r="J26" s="174"/>
    </row>
    <row r="27" spans="1:10">
      <c r="A27" s="171"/>
      <c r="B27" s="172"/>
      <c r="C27" s="171"/>
      <c r="D27" s="173"/>
      <c r="E27" s="174"/>
      <c r="F27" s="174"/>
      <c r="G27" s="174"/>
      <c r="H27" s="174"/>
      <c r="I27" s="174"/>
      <c r="J27" s="174"/>
    </row>
    <row r="28" spans="1:10">
      <c r="A28" s="160"/>
      <c r="B28" s="160"/>
      <c r="C28" s="160"/>
      <c r="D28" s="160"/>
      <c r="E28" s="160"/>
      <c r="F28" s="160"/>
      <c r="G28" s="160"/>
      <c r="H28" s="160"/>
      <c r="I28" s="160"/>
      <c r="J28" s="160"/>
    </row>
    <row r="29" spans="1:10">
      <c r="A29" s="160" t="s">
        <v>369</v>
      </c>
      <c r="B29" s="160"/>
      <c r="C29" s="160"/>
      <c r="D29" s="160"/>
      <c r="E29" s="160"/>
      <c r="F29" s="160"/>
      <c r="G29" s="160"/>
      <c r="H29" s="160"/>
      <c r="I29" s="160"/>
      <c r="J29" s="160"/>
    </row>
    <row r="30" spans="1:10">
      <c r="A30" s="160"/>
      <c r="B30" s="160"/>
      <c r="C30" s="160"/>
      <c r="D30" s="160"/>
      <c r="E30" s="160"/>
      <c r="F30" s="160"/>
      <c r="G30" s="160"/>
      <c r="H30" s="160"/>
      <c r="I30" s="160"/>
      <c r="J30" s="160"/>
    </row>
    <row r="31" spans="1:10">
      <c r="A31" s="160"/>
      <c r="B31" s="160"/>
      <c r="C31" s="160"/>
      <c r="D31" s="160"/>
      <c r="E31" s="160"/>
      <c r="F31" s="160" t="s">
        <v>335</v>
      </c>
      <c r="G31" s="160"/>
      <c r="H31" s="160"/>
      <c r="I31" s="160"/>
      <c r="J31" s="160"/>
    </row>
    <row r="32" spans="1:10">
      <c r="A32" s="161" t="s">
        <v>343</v>
      </c>
      <c r="B32" s="161"/>
      <c r="C32" s="161"/>
      <c r="D32" s="161"/>
      <c r="E32" s="161"/>
      <c r="F32" s="161"/>
      <c r="G32" s="161"/>
      <c r="H32" s="161"/>
      <c r="I32" s="161"/>
      <c r="J32" s="161"/>
    </row>
  </sheetData>
  <phoneticPr fontId="0" type="noConversion"/>
  <printOptions horizontalCentered="1"/>
  <pageMargins left="0.5" right="0.5" top="0.75" bottom="0.75" header="0.5" footer="0.5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4" zoomScale="90" zoomScaleNormal="90" workbookViewId="0">
      <selection activeCell="E37" sqref="E37"/>
    </sheetView>
  </sheetViews>
  <sheetFormatPr defaultColWidth="9" defaultRowHeight="15.6"/>
  <cols>
    <col min="1" max="1" width="52.59765625" style="2" customWidth="1"/>
    <col min="2" max="2" width="4.59765625" style="2" customWidth="1"/>
    <col min="3" max="5" width="13.59765625" style="2" customWidth="1"/>
    <col min="6" max="16384" width="9" style="2"/>
  </cols>
  <sheetData>
    <row r="1" spans="1:5">
      <c r="E1" s="3" t="s">
        <v>1</v>
      </c>
    </row>
    <row r="2" spans="1:5">
      <c r="A2" s="2" t="s">
        <v>2</v>
      </c>
      <c r="D2" s="3" t="s">
        <v>12</v>
      </c>
      <c r="E2" s="3" t="s">
        <v>420</v>
      </c>
    </row>
    <row r="3" spans="1:5">
      <c r="A3" s="4"/>
      <c r="B3" s="4"/>
      <c r="C3" s="5" t="s">
        <v>394</v>
      </c>
      <c r="D3" s="5" t="s">
        <v>413</v>
      </c>
      <c r="E3" s="5" t="s">
        <v>420</v>
      </c>
    </row>
    <row r="4" spans="1:5">
      <c r="A4" s="7" t="s">
        <v>13</v>
      </c>
      <c r="B4" s="7"/>
      <c r="C4" s="8" t="s">
        <v>14</v>
      </c>
      <c r="D4" s="8" t="s">
        <v>15</v>
      </c>
      <c r="E4" s="8" t="s">
        <v>16</v>
      </c>
    </row>
    <row r="5" spans="1:5">
      <c r="A5" s="9" t="s">
        <v>17</v>
      </c>
      <c r="B5" s="10" t="s">
        <v>18</v>
      </c>
      <c r="C5" s="11" t="s">
        <v>3</v>
      </c>
      <c r="D5" s="11" t="s">
        <v>3</v>
      </c>
      <c r="E5" s="11" t="s">
        <v>19</v>
      </c>
    </row>
    <row r="6" spans="1:5">
      <c r="A6" s="12" t="s">
        <v>75</v>
      </c>
      <c r="B6" s="12">
        <v>1</v>
      </c>
      <c r="C6" s="55">
        <v>8056725</v>
      </c>
      <c r="D6" s="12">
        <f>+'Gen-2'!C26</f>
        <v>7850413</v>
      </c>
      <c r="E6" s="12">
        <f>+'Gen-2'!D26</f>
        <v>8011079</v>
      </c>
    </row>
    <row r="7" spans="1:5">
      <c r="A7" s="7" t="s">
        <v>360</v>
      </c>
      <c r="B7" s="12">
        <v>2</v>
      </c>
      <c r="C7" s="483" t="s">
        <v>77</v>
      </c>
      <c r="D7" s="483" t="s">
        <v>77</v>
      </c>
      <c r="E7" s="55">
        <v>0</v>
      </c>
    </row>
    <row r="8" spans="1:5">
      <c r="A8" s="10" t="s">
        <v>110</v>
      </c>
      <c r="B8" s="10">
        <v>3</v>
      </c>
      <c r="C8" s="10">
        <f>+C6</f>
        <v>8056725</v>
      </c>
      <c r="D8" s="10">
        <f>+D6</f>
        <v>7850413</v>
      </c>
      <c r="E8" s="10">
        <f>+E6+E7</f>
        <v>8011079</v>
      </c>
    </row>
    <row r="9" spans="1:5">
      <c r="A9" s="7" t="s">
        <v>20</v>
      </c>
      <c r="B9" s="7"/>
      <c r="C9" s="7"/>
      <c r="D9" s="7"/>
      <c r="E9" s="7"/>
    </row>
    <row r="10" spans="1:5">
      <c r="A10" s="7" t="s">
        <v>21</v>
      </c>
      <c r="B10" s="7"/>
      <c r="C10" s="7"/>
      <c r="D10" s="7"/>
      <c r="E10" s="7"/>
    </row>
    <row r="11" spans="1:5">
      <c r="A11" s="7" t="s">
        <v>372</v>
      </c>
      <c r="B11" s="10">
        <v>4</v>
      </c>
      <c r="C11" s="54">
        <v>2296713</v>
      </c>
      <c r="D11" s="54">
        <v>2423808</v>
      </c>
      <c r="E11" s="10">
        <v>2650710</v>
      </c>
    </row>
    <row r="12" spans="1:5">
      <c r="A12" s="7" t="s">
        <v>373</v>
      </c>
      <c r="B12" s="12">
        <v>5</v>
      </c>
      <c r="C12" s="55">
        <v>765799</v>
      </c>
      <c r="D12" s="54">
        <v>778801</v>
      </c>
      <c r="E12" s="55">
        <v>802900</v>
      </c>
    </row>
    <row r="13" spans="1:5">
      <c r="A13" s="9" t="s">
        <v>22</v>
      </c>
      <c r="B13" s="12">
        <v>9</v>
      </c>
      <c r="C13" s="12">
        <f>SUM(C11:C12)</f>
        <v>3062512</v>
      </c>
      <c r="D13" s="12">
        <f>SUM(D11:D12)</f>
        <v>3202609</v>
      </c>
      <c r="E13" s="12">
        <f>SUM(E11:E12)</f>
        <v>3453610</v>
      </c>
    </row>
    <row r="14" spans="1:5">
      <c r="A14" s="4" t="s">
        <v>23</v>
      </c>
      <c r="B14" s="13"/>
      <c r="C14" s="4"/>
      <c r="D14" s="4"/>
      <c r="E14" s="4"/>
    </row>
    <row r="15" spans="1:5">
      <c r="A15" s="7" t="s">
        <v>24</v>
      </c>
      <c r="B15" s="14">
        <v>10</v>
      </c>
      <c r="C15" s="54">
        <v>13782</v>
      </c>
      <c r="D15" s="54">
        <v>11595</v>
      </c>
      <c r="E15" s="54">
        <v>11000</v>
      </c>
    </row>
    <row r="16" spans="1:5">
      <c r="A16" s="7" t="s">
        <v>25</v>
      </c>
      <c r="B16" s="12">
        <v>11</v>
      </c>
      <c r="C16" s="55"/>
      <c r="D16" s="55"/>
      <c r="E16" s="55"/>
    </row>
    <row r="17" spans="1:5">
      <c r="A17" s="9" t="s">
        <v>26</v>
      </c>
      <c r="B17" s="12">
        <v>19</v>
      </c>
      <c r="C17" s="12">
        <f>SUM(C15:C16)</f>
        <v>13782</v>
      </c>
      <c r="D17" s="12">
        <f>SUM(D15:D16)</f>
        <v>11595</v>
      </c>
      <c r="E17" s="12">
        <f>SUM(E15:E16)</f>
        <v>11000</v>
      </c>
    </row>
    <row r="18" spans="1:5">
      <c r="A18" s="4" t="s">
        <v>27</v>
      </c>
      <c r="B18" s="13"/>
      <c r="C18" s="4"/>
      <c r="D18" s="4"/>
      <c r="E18" s="4"/>
    </row>
    <row r="19" spans="1:5">
      <c r="A19" s="7" t="s">
        <v>354</v>
      </c>
      <c r="B19" s="12">
        <v>20</v>
      </c>
      <c r="C19" s="55">
        <v>3583060</v>
      </c>
      <c r="D19" s="55">
        <v>3473421</v>
      </c>
      <c r="E19" s="12">
        <f>'F108'!E13</f>
        <v>3473421</v>
      </c>
    </row>
    <row r="20" spans="1:5">
      <c r="A20" s="7" t="s">
        <v>28</v>
      </c>
      <c r="B20" s="12">
        <v>21</v>
      </c>
      <c r="C20" s="55"/>
      <c r="D20" s="54"/>
      <c r="E20" s="16">
        <f>+'F263'!N15</f>
        <v>0</v>
      </c>
    </row>
    <row r="21" spans="1:5">
      <c r="A21" s="7" t="s">
        <v>29</v>
      </c>
      <c r="B21" s="12">
        <v>22</v>
      </c>
      <c r="C21" s="55"/>
      <c r="D21" s="55"/>
      <c r="E21" s="55"/>
    </row>
    <row r="22" spans="1:5">
      <c r="A22" s="7" t="s">
        <v>361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/>
      <c r="E23" s="55"/>
    </row>
    <row r="24" spans="1:5">
      <c r="A24" s="9" t="s">
        <v>32</v>
      </c>
      <c r="B24" s="12">
        <v>29</v>
      </c>
      <c r="C24" s="12">
        <f>SUM(C19:C23)</f>
        <v>3583060</v>
      </c>
      <c r="D24" s="12">
        <f>SUM(D19:D23)</f>
        <v>3473421</v>
      </c>
      <c r="E24" s="12">
        <f>SUM(E19:E23)</f>
        <v>3473421</v>
      </c>
    </row>
    <row r="25" spans="1:5">
      <c r="A25" s="4" t="s">
        <v>33</v>
      </c>
      <c r="B25" s="19"/>
      <c r="C25" s="4"/>
      <c r="D25" s="4"/>
      <c r="E25" s="4"/>
    </row>
    <row r="26" spans="1:5">
      <c r="A26" s="7" t="s">
        <v>34</v>
      </c>
      <c r="B26" s="20">
        <v>30</v>
      </c>
      <c r="C26" s="54">
        <v>56410</v>
      </c>
      <c r="D26" s="54">
        <v>56525</v>
      </c>
      <c r="E26" s="10">
        <f>+'F112-1'!C25</f>
        <v>41942.800000000047</v>
      </c>
    </row>
    <row r="27" spans="1:5">
      <c r="A27" s="7" t="s">
        <v>35</v>
      </c>
      <c r="B27" s="12">
        <v>31</v>
      </c>
      <c r="C27" s="55">
        <v>1125522</v>
      </c>
      <c r="D27" s="65">
        <v>1179212</v>
      </c>
      <c r="E27" s="484" t="s">
        <v>77</v>
      </c>
    </row>
    <row r="28" spans="1:5">
      <c r="A28" s="7" t="s">
        <v>36</v>
      </c>
      <c r="B28" s="12">
        <v>32</v>
      </c>
      <c r="C28" s="55">
        <v>177765</v>
      </c>
      <c r="D28" s="55">
        <v>183541</v>
      </c>
      <c r="E28" s="12">
        <f>+'F263'!H15</f>
        <v>178537.51474888882</v>
      </c>
    </row>
    <row r="29" spans="1:5">
      <c r="A29" s="7" t="s">
        <v>37</v>
      </c>
      <c r="B29" s="12">
        <v>33</v>
      </c>
      <c r="C29" s="55">
        <v>2345</v>
      </c>
      <c r="D29" s="55">
        <v>2064</v>
      </c>
      <c r="E29" s="12">
        <f>+'F263'!J15</f>
        <v>1864.1110835751824</v>
      </c>
    </row>
    <row r="30" spans="1:5">
      <c r="A30" s="7" t="s">
        <v>38</v>
      </c>
      <c r="B30" s="12">
        <v>34</v>
      </c>
      <c r="C30" s="55">
        <v>17545</v>
      </c>
      <c r="D30" s="55">
        <v>22265</v>
      </c>
      <c r="E30" s="12">
        <f>+'F112-1'!C32</f>
        <v>25613.538390000002</v>
      </c>
    </row>
    <row r="31" spans="1:5">
      <c r="A31" s="7" t="s">
        <v>39</v>
      </c>
      <c r="B31" s="12">
        <v>35</v>
      </c>
      <c r="C31" s="55">
        <v>1985</v>
      </c>
      <c r="D31" s="55">
        <v>4082</v>
      </c>
      <c r="E31" s="12">
        <f>+'F263'!L15</f>
        <v>0</v>
      </c>
    </row>
    <row r="32" spans="1:5">
      <c r="A32" s="7" t="s">
        <v>40</v>
      </c>
      <c r="B32" s="12">
        <v>36</v>
      </c>
      <c r="C32" s="55"/>
      <c r="D32" s="55"/>
      <c r="E32" s="55"/>
    </row>
    <row r="33" spans="1:9">
      <c r="A33" s="9" t="s">
        <v>41</v>
      </c>
      <c r="B33" s="12">
        <v>39</v>
      </c>
      <c r="C33" s="12">
        <f>SUM(C26:C32)</f>
        <v>1381572</v>
      </c>
      <c r="D33" s="12">
        <f>SUM(D26:D32)</f>
        <v>1447689</v>
      </c>
      <c r="E33" s="12">
        <f>SUM(E26:E32)</f>
        <v>247957.96422246404</v>
      </c>
    </row>
    <row r="34" spans="1:9">
      <c r="A34" s="4" t="s">
        <v>42</v>
      </c>
      <c r="B34" s="4"/>
      <c r="C34" s="17"/>
      <c r="D34" s="4"/>
      <c r="E34" s="13"/>
    </row>
    <row r="35" spans="1:9">
      <c r="A35" s="7" t="s">
        <v>43</v>
      </c>
      <c r="B35" s="10">
        <v>40</v>
      </c>
      <c r="C35" s="57"/>
      <c r="D35" s="54"/>
      <c r="E35" s="58"/>
    </row>
    <row r="36" spans="1:9">
      <c r="A36" s="7" t="s">
        <v>44</v>
      </c>
      <c r="B36" s="12">
        <v>41</v>
      </c>
      <c r="C36" s="55">
        <v>29691</v>
      </c>
      <c r="D36" s="57">
        <v>10062</v>
      </c>
      <c r="E36" s="55">
        <v>10350</v>
      </c>
    </row>
    <row r="37" spans="1:9">
      <c r="A37" s="7" t="s">
        <v>45</v>
      </c>
      <c r="B37" s="12">
        <v>42</v>
      </c>
      <c r="C37" s="55">
        <v>73394</v>
      </c>
      <c r="D37" s="57">
        <v>101781</v>
      </c>
      <c r="E37" s="536">
        <v>66100</v>
      </c>
      <c r="F37" s="537"/>
      <c r="G37" s="537"/>
      <c r="H37" s="537"/>
      <c r="I37" s="537"/>
    </row>
    <row r="38" spans="1:9">
      <c r="A38" s="7" t="s">
        <v>46</v>
      </c>
      <c r="B38" s="12">
        <v>43</v>
      </c>
      <c r="C38" s="55"/>
      <c r="D38" s="57"/>
      <c r="E38" s="484" t="s">
        <v>77</v>
      </c>
    </row>
    <row r="39" spans="1:9">
      <c r="A39" s="9" t="s">
        <v>47</v>
      </c>
      <c r="B39" s="12">
        <v>49</v>
      </c>
      <c r="C39" s="12">
        <f>SUM(C35:C38)</f>
        <v>103085</v>
      </c>
      <c r="D39" s="12">
        <f>SUM(D35:D38)</f>
        <v>111843</v>
      </c>
      <c r="E39" s="12">
        <f>SUM(E35:E38)</f>
        <v>76450</v>
      </c>
    </row>
    <row r="40" spans="1:9">
      <c r="A40" s="26" t="s">
        <v>48</v>
      </c>
      <c r="B40" s="4"/>
      <c r="C40" s="4"/>
      <c r="D40" s="4"/>
      <c r="E40" s="4"/>
    </row>
    <row r="41" spans="1:9">
      <c r="A41" s="20" t="s">
        <v>374</v>
      </c>
      <c r="B41" s="10">
        <v>60</v>
      </c>
      <c r="C41" s="10">
        <f>+C13+C17+C24+C33+C39</f>
        <v>8144011</v>
      </c>
      <c r="D41" s="10">
        <f>+D13+D17+D24+D33+D39</f>
        <v>8247157</v>
      </c>
      <c r="E41" s="10">
        <f>+E13+E17+E24+E33+E39</f>
        <v>7262438.9642224638</v>
      </c>
    </row>
    <row r="42" spans="1:9">
      <c r="A42" s="25" t="s">
        <v>49</v>
      </c>
      <c r="B42" s="10">
        <v>62</v>
      </c>
      <c r="C42" s="10">
        <f>+C8+C41</f>
        <v>16200736</v>
      </c>
      <c r="D42" s="10">
        <f>+D8+D41</f>
        <v>16097570</v>
      </c>
      <c r="E42" s="10">
        <f>+E8+E41</f>
        <v>15273517.964222465</v>
      </c>
    </row>
    <row r="43" spans="1:9" s="1" customFormat="1" ht="13.2">
      <c r="A43" s="532" t="s">
        <v>362</v>
      </c>
      <c r="B43" s="532"/>
      <c r="C43" s="532"/>
      <c r="D43" s="532"/>
      <c r="E43" s="532"/>
    </row>
    <row r="44" spans="1:9" s="1" customFormat="1" ht="13.2">
      <c r="A44" s="1" t="s">
        <v>50</v>
      </c>
    </row>
    <row r="45" spans="1:9">
      <c r="A45" s="589" t="s">
        <v>343</v>
      </c>
      <c r="B45" s="589"/>
      <c r="C45" s="589"/>
      <c r="D45" s="589"/>
      <c r="E45" s="589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6" zoomScale="90" zoomScaleNormal="100" workbookViewId="0">
      <selection activeCell="F36" sqref="F36"/>
    </sheetView>
  </sheetViews>
  <sheetFormatPr defaultColWidth="9" defaultRowHeight="15.6"/>
  <cols>
    <col min="1" max="1" width="52.59765625" style="2" customWidth="1"/>
    <col min="2" max="2" width="4.59765625" style="2" bestFit="1" customWidth="1"/>
    <col min="3" max="5" width="13.59765625" style="2" customWidth="1"/>
    <col min="6" max="16384" width="9" style="2"/>
  </cols>
  <sheetData>
    <row r="1" spans="1:9">
      <c r="E1" s="3" t="s">
        <v>1</v>
      </c>
    </row>
    <row r="2" spans="1:9">
      <c r="E2" s="3" t="s">
        <v>12</v>
      </c>
    </row>
    <row r="3" spans="1:9">
      <c r="A3" s="2" t="s">
        <v>2</v>
      </c>
      <c r="E3" s="3" t="str">
        <f>+'Gen-1'!$E$2</f>
        <v>2013-2014</v>
      </c>
    </row>
    <row r="4" spans="1:9">
      <c r="A4" s="4"/>
      <c r="B4" s="4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9">
      <c r="A5" s="7" t="s">
        <v>13</v>
      </c>
      <c r="B5" s="7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9">
      <c r="A6" s="201" t="s">
        <v>17</v>
      </c>
      <c r="B6" s="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9">
      <c r="A7" s="23" t="s">
        <v>51</v>
      </c>
      <c r="B7" s="12">
        <v>62</v>
      </c>
      <c r="C7" s="12">
        <f>+'Gen-1'!C42</f>
        <v>16200736</v>
      </c>
      <c r="D7" s="12">
        <f>+'Gen-1'!D42</f>
        <v>16097570</v>
      </c>
      <c r="E7" s="12">
        <f>+'Gen-1'!E42</f>
        <v>15273517.964222465</v>
      </c>
    </row>
    <row r="8" spans="1:9">
      <c r="A8" s="24" t="s">
        <v>52</v>
      </c>
      <c r="B8" s="7"/>
      <c r="C8" s="7"/>
      <c r="D8" s="7"/>
      <c r="E8" s="7"/>
    </row>
    <row r="9" spans="1:9">
      <c r="A9" s="24" t="s">
        <v>53</v>
      </c>
      <c r="B9" s="7"/>
      <c r="C9" s="7"/>
      <c r="D9" s="7"/>
      <c r="E9" s="7"/>
    </row>
    <row r="10" spans="1:9">
      <c r="A10" s="24" t="s">
        <v>54</v>
      </c>
      <c r="B10" s="10">
        <v>63</v>
      </c>
      <c r="C10" s="54">
        <v>3941991</v>
      </c>
      <c r="D10" s="54">
        <v>3752276</v>
      </c>
      <c r="E10" s="54">
        <v>4970912</v>
      </c>
    </row>
    <row r="11" spans="1:9">
      <c r="A11" s="24" t="s">
        <v>55</v>
      </c>
      <c r="B11" s="12">
        <v>64</v>
      </c>
      <c r="C11" s="55" t="s">
        <v>335</v>
      </c>
      <c r="D11" s="55"/>
      <c r="E11" s="55"/>
    </row>
    <row r="12" spans="1:9">
      <c r="A12" s="24" t="s">
        <v>56</v>
      </c>
      <c r="B12" s="12">
        <v>65</v>
      </c>
      <c r="C12" s="55"/>
      <c r="D12" s="54"/>
      <c r="E12" s="54"/>
    </row>
    <row r="13" spans="1:9">
      <c r="A13" s="24" t="s">
        <v>57</v>
      </c>
      <c r="B13" s="12">
        <v>66</v>
      </c>
      <c r="C13" s="55">
        <v>503043</v>
      </c>
      <c r="D13" s="54">
        <v>492693</v>
      </c>
      <c r="E13" s="54">
        <v>594972</v>
      </c>
    </row>
    <row r="14" spans="1:9">
      <c r="A14" s="24" t="s">
        <v>58</v>
      </c>
      <c r="B14" s="12">
        <v>67</v>
      </c>
      <c r="C14" s="55">
        <v>1456263</v>
      </c>
      <c r="D14" s="54">
        <v>1595985</v>
      </c>
      <c r="E14" s="54">
        <v>1919782</v>
      </c>
    </row>
    <row r="15" spans="1:9">
      <c r="A15" s="24" t="s">
        <v>59</v>
      </c>
      <c r="B15" s="12">
        <v>68</v>
      </c>
      <c r="C15" s="55">
        <v>1289831</v>
      </c>
      <c r="D15" s="54">
        <v>1367716</v>
      </c>
      <c r="E15" s="54">
        <v>1664126</v>
      </c>
      <c r="F15" s="538"/>
    </row>
    <row r="16" spans="1:9">
      <c r="A16" s="24" t="s">
        <v>60</v>
      </c>
      <c r="B16" s="12">
        <v>69</v>
      </c>
      <c r="C16" s="55">
        <v>464151</v>
      </c>
      <c r="D16" s="54">
        <v>396500</v>
      </c>
      <c r="E16" s="565">
        <v>655280</v>
      </c>
      <c r="F16" s="566"/>
      <c r="G16" s="566"/>
      <c r="H16" s="566"/>
      <c r="I16" s="566"/>
    </row>
    <row r="17" spans="1:5">
      <c r="A17" s="24" t="s">
        <v>61</v>
      </c>
      <c r="B17" s="12">
        <v>70</v>
      </c>
      <c r="C17" s="55">
        <v>207334</v>
      </c>
      <c r="D17" s="54">
        <v>197610</v>
      </c>
      <c r="E17" s="54">
        <v>217906</v>
      </c>
    </row>
    <row r="18" spans="1:5">
      <c r="A18" s="25" t="s">
        <v>62</v>
      </c>
      <c r="B18" s="10">
        <v>79</v>
      </c>
      <c r="C18" s="10">
        <f>SUM(C10:C17)</f>
        <v>7862613</v>
      </c>
      <c r="D18" s="10">
        <f>SUM(D10:D17)</f>
        <v>7802780</v>
      </c>
      <c r="E18" s="10">
        <f>SUM(E10:E17)</f>
        <v>10022978</v>
      </c>
    </row>
    <row r="19" spans="1:5">
      <c r="A19" s="24" t="s">
        <v>63</v>
      </c>
      <c r="B19" s="12"/>
      <c r="C19" s="7"/>
      <c r="D19" s="7"/>
      <c r="E19" s="7"/>
    </row>
    <row r="20" spans="1:5">
      <c r="A20" s="24" t="s">
        <v>0</v>
      </c>
      <c r="B20" s="12">
        <v>81</v>
      </c>
      <c r="C20" s="55">
        <v>332080</v>
      </c>
      <c r="D20" s="55">
        <v>126586</v>
      </c>
      <c r="E20" s="72">
        <v>490121</v>
      </c>
    </row>
    <row r="21" spans="1:5">
      <c r="A21" s="24" t="s">
        <v>64</v>
      </c>
      <c r="B21" s="12">
        <v>82</v>
      </c>
      <c r="C21" s="55">
        <v>27783</v>
      </c>
      <c r="D21" s="55">
        <v>29278</v>
      </c>
      <c r="E21" s="54">
        <v>23815</v>
      </c>
    </row>
    <row r="22" spans="1:5">
      <c r="A22" s="24" t="s">
        <v>182</v>
      </c>
      <c r="B22" s="12">
        <v>83</v>
      </c>
      <c r="C22" s="55">
        <v>127847</v>
      </c>
      <c r="D22" s="55">
        <v>127847</v>
      </c>
      <c r="E22" s="55">
        <v>127847</v>
      </c>
    </row>
    <row r="23" spans="1:5">
      <c r="A23" s="25" t="s">
        <v>65</v>
      </c>
      <c r="B23" s="10">
        <v>89</v>
      </c>
      <c r="C23" s="12">
        <f>+C20+C21+C22</f>
        <v>487710</v>
      </c>
      <c r="D23" s="12">
        <f>+D20+D21+D22</f>
        <v>283711</v>
      </c>
      <c r="E23" s="12">
        <f>+E20+E21+E22</f>
        <v>641783</v>
      </c>
    </row>
    <row r="24" spans="1:5">
      <c r="A24" s="26" t="s">
        <v>66</v>
      </c>
      <c r="B24" s="4"/>
      <c r="C24" s="4"/>
      <c r="D24" s="4"/>
      <c r="E24" s="4"/>
    </row>
    <row r="25" spans="1:5">
      <c r="A25" s="25" t="s">
        <v>67</v>
      </c>
      <c r="B25" s="10">
        <v>90</v>
      </c>
      <c r="C25" s="10">
        <f>+C23+C18</f>
        <v>8350323</v>
      </c>
      <c r="D25" s="10">
        <f>+D23+D18</f>
        <v>8086491</v>
      </c>
      <c r="E25" s="10">
        <f>+E23+E18</f>
        <v>10664761</v>
      </c>
    </row>
    <row r="26" spans="1:5">
      <c r="A26" s="20" t="s">
        <v>68</v>
      </c>
      <c r="B26" s="10">
        <v>91</v>
      </c>
      <c r="C26" s="12">
        <f>+C7-C25</f>
        <v>7850413</v>
      </c>
      <c r="D26" s="12">
        <f>+D7-D25</f>
        <v>8011079</v>
      </c>
      <c r="E26" s="483" t="s">
        <v>111</v>
      </c>
    </row>
    <row r="27" spans="1:5">
      <c r="A27" s="19"/>
      <c r="B27" s="4"/>
      <c r="C27" s="28"/>
      <c r="D27" s="28"/>
      <c r="E27" s="7"/>
    </row>
    <row r="28" spans="1:5">
      <c r="A28" s="24" t="s">
        <v>121</v>
      </c>
      <c r="B28" s="7"/>
      <c r="C28" s="28"/>
      <c r="D28" s="28"/>
      <c r="E28" s="7"/>
    </row>
    <row r="29" spans="1:5">
      <c r="A29" s="20" t="s">
        <v>414</v>
      </c>
      <c r="B29" s="10">
        <v>94</v>
      </c>
      <c r="C29" s="28"/>
      <c r="D29" s="28"/>
      <c r="E29" s="10">
        <f>+'Gen-1'!E8</f>
        <v>8011079</v>
      </c>
    </row>
    <row r="30" spans="1:5">
      <c r="A30" s="27" t="s">
        <v>375</v>
      </c>
      <c r="B30" s="12">
        <v>95</v>
      </c>
      <c r="C30" s="28"/>
      <c r="D30" s="28"/>
      <c r="E30" s="12">
        <f>+'Gen-1'!E26</f>
        <v>41942.800000000047</v>
      </c>
    </row>
    <row r="31" spans="1:5">
      <c r="A31" s="27" t="s">
        <v>376</v>
      </c>
      <c r="B31" s="12">
        <v>96</v>
      </c>
      <c r="C31" s="28"/>
      <c r="D31" s="28"/>
      <c r="E31" s="12">
        <f>+'Gen-1'!E41-'Gen-1'!E26</f>
        <v>7220496.164222464</v>
      </c>
    </row>
    <row r="32" spans="1:5">
      <c r="A32" s="27" t="s">
        <v>115</v>
      </c>
      <c r="B32" s="12">
        <v>97</v>
      </c>
      <c r="C32" s="28"/>
      <c r="D32" s="28"/>
      <c r="E32" s="55">
        <v>888730</v>
      </c>
    </row>
    <row r="33" spans="1:5">
      <c r="A33" s="25" t="s">
        <v>70</v>
      </c>
      <c r="B33" s="10">
        <v>98</v>
      </c>
      <c r="C33" s="28"/>
      <c r="D33" s="28"/>
      <c r="E33" s="10">
        <f>SUM(E29:E32)</f>
        <v>16162247.964222465</v>
      </c>
    </row>
    <row r="34" spans="1:5">
      <c r="A34" s="19"/>
      <c r="B34" s="4"/>
      <c r="C34" s="28"/>
      <c r="D34" s="28"/>
      <c r="E34" s="4"/>
    </row>
    <row r="35" spans="1:5">
      <c r="A35" s="25" t="s">
        <v>71</v>
      </c>
      <c r="B35" s="10">
        <v>99</v>
      </c>
      <c r="C35" s="28"/>
      <c r="D35" s="28"/>
      <c r="E35" s="10">
        <f>+E25</f>
        <v>10664761</v>
      </c>
    </row>
    <row r="36" spans="1:5">
      <c r="A36" s="27" t="s">
        <v>72</v>
      </c>
      <c r="B36" s="12">
        <v>100</v>
      </c>
      <c r="C36" s="28"/>
      <c r="D36" s="28"/>
      <c r="E36" s="55">
        <v>6919463</v>
      </c>
    </row>
    <row r="37" spans="1:5">
      <c r="A37" s="27" t="s">
        <v>73</v>
      </c>
      <c r="B37" s="12">
        <v>101</v>
      </c>
      <c r="C37" s="28"/>
      <c r="D37" s="28"/>
      <c r="E37" s="12">
        <f>+E35+E36</f>
        <v>17584224</v>
      </c>
    </row>
    <row r="38" spans="1:5">
      <c r="A38" s="20" t="s">
        <v>118</v>
      </c>
      <c r="B38" s="10">
        <v>102</v>
      </c>
      <c r="C38" s="28"/>
      <c r="D38" s="28"/>
      <c r="E38" s="10">
        <f>+E37-E33</f>
        <v>1421976.0357775353</v>
      </c>
    </row>
    <row r="39" spans="1:5">
      <c r="A39" s="20" t="s">
        <v>401</v>
      </c>
      <c r="B39" s="10">
        <v>103</v>
      </c>
      <c r="C39" s="28"/>
      <c r="D39" s="28"/>
      <c r="E39" s="10">
        <f>+'F108'!E12</f>
        <v>0</v>
      </c>
    </row>
    <row r="40" spans="1:5">
      <c r="A40" s="20" t="s">
        <v>119</v>
      </c>
      <c r="B40" s="10">
        <v>104</v>
      </c>
      <c r="C40" s="28"/>
      <c r="D40" s="28"/>
      <c r="E40" s="10">
        <f>+E38-E39</f>
        <v>1421976.0357775353</v>
      </c>
    </row>
    <row r="41" spans="1:5">
      <c r="A41" s="27" t="s">
        <v>336</v>
      </c>
      <c r="B41" s="12">
        <v>105</v>
      </c>
      <c r="C41" s="31">
        <f>+'F112-2'!B38</f>
        <v>0.04</v>
      </c>
      <c r="D41" s="28"/>
      <c r="E41" s="12">
        <f>+E42-E40</f>
        <v>59249.001490730792</v>
      </c>
    </row>
    <row r="42" spans="1:5">
      <c r="A42" s="27" t="s">
        <v>120</v>
      </c>
      <c r="B42" s="12">
        <v>106</v>
      </c>
      <c r="C42" s="28"/>
      <c r="D42" s="28"/>
      <c r="E42" s="12">
        <f>+E40/(1-C41)</f>
        <v>1481225.0372682661</v>
      </c>
    </row>
    <row r="43" spans="1:5">
      <c r="A43" s="2" t="s">
        <v>116</v>
      </c>
    </row>
    <row r="44" spans="1:5">
      <c r="A44" s="2" t="s">
        <v>117</v>
      </c>
      <c r="E44" s="74"/>
    </row>
    <row r="45" spans="1:5">
      <c r="E45" s="73"/>
    </row>
    <row r="54" spans="1:5">
      <c r="A54" s="589" t="s">
        <v>343</v>
      </c>
      <c r="B54" s="589"/>
      <c r="C54" s="589"/>
      <c r="D54" s="589"/>
      <c r="E54" s="589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zoomScale="90" zoomScaleNormal="100" workbookViewId="0">
      <selection activeCell="F41" sqref="F41"/>
    </sheetView>
  </sheetViews>
  <sheetFormatPr defaultColWidth="9" defaultRowHeight="15.6"/>
  <cols>
    <col min="1" max="1" width="52.59765625" style="2" customWidth="1"/>
    <col min="2" max="2" width="4.59765625" style="2" customWidth="1"/>
    <col min="3" max="5" width="13.59765625" style="2" customWidth="1"/>
    <col min="6" max="16384" width="9" style="2"/>
  </cols>
  <sheetData>
    <row r="1" spans="1:5">
      <c r="D1" s="28"/>
      <c r="E1" s="29" t="s">
        <v>1</v>
      </c>
    </row>
    <row r="2" spans="1:5">
      <c r="A2" s="2" t="s">
        <v>2</v>
      </c>
      <c r="D2" s="29" t="s">
        <v>74</v>
      </c>
      <c r="E2" s="3" t="str">
        <f>+'Gen-1'!$E$2</f>
        <v>2013-2014</v>
      </c>
    </row>
    <row r="3" spans="1:5">
      <c r="A3" s="19"/>
      <c r="B3" s="4"/>
      <c r="C3" s="21" t="str">
        <f>+'Gen-1'!$C$3</f>
        <v>2011-2012</v>
      </c>
      <c r="D3" s="5" t="str">
        <f>+'Gen-1'!$D$3</f>
        <v>2012-2013</v>
      </c>
      <c r="E3" s="6" t="str">
        <f>+'Gen-1'!$E$3</f>
        <v>2013-2014</v>
      </c>
    </row>
    <row r="4" spans="1:5">
      <c r="A4" s="24" t="s">
        <v>13</v>
      </c>
      <c r="B4" s="7"/>
      <c r="C4" s="22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>
      <c r="A5" s="25" t="s">
        <v>397</v>
      </c>
      <c r="B5" s="10" t="s">
        <v>18</v>
      </c>
      <c r="C5" s="22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>
      <c r="A6" s="19" t="s">
        <v>403</v>
      </c>
      <c r="B6" s="12">
        <v>1</v>
      </c>
      <c r="C6" s="55">
        <v>0</v>
      </c>
      <c r="D6" s="12">
        <f>+'PTE-2'!C29</f>
        <v>0</v>
      </c>
      <c r="E6" s="12">
        <f>+'PTE-2'!D29</f>
        <v>0</v>
      </c>
    </row>
    <row r="7" spans="1:5">
      <c r="A7" s="24" t="s">
        <v>404</v>
      </c>
      <c r="B7" s="12">
        <v>2</v>
      </c>
      <c r="C7" s="494" t="s">
        <v>112</v>
      </c>
      <c r="D7" s="494" t="s">
        <v>112</v>
      </c>
      <c r="E7" s="55"/>
    </row>
    <row r="8" spans="1:5">
      <c r="A8" s="20" t="s">
        <v>110</v>
      </c>
      <c r="B8" s="12">
        <v>3</v>
      </c>
      <c r="C8" s="12">
        <f>SUM(C6:C7)</f>
        <v>0</v>
      </c>
      <c r="D8" s="12">
        <f>SUM(D6:D7)</f>
        <v>0</v>
      </c>
      <c r="E8" s="12">
        <f>SUM(E6:E7)</f>
        <v>0</v>
      </c>
    </row>
    <row r="9" spans="1:5">
      <c r="A9" s="7" t="s">
        <v>20</v>
      </c>
      <c r="B9" s="15"/>
      <c r="C9" s="7"/>
      <c r="D9" s="7"/>
      <c r="E9" s="7"/>
    </row>
    <row r="10" spans="1:5">
      <c r="A10" s="7" t="s">
        <v>21</v>
      </c>
      <c r="B10" s="15"/>
      <c r="C10" s="7"/>
      <c r="D10" s="7"/>
      <c r="E10" s="7"/>
    </row>
    <row r="11" spans="1:5">
      <c r="A11" s="7" t="s">
        <v>372</v>
      </c>
      <c r="B11" s="14">
        <v>4</v>
      </c>
      <c r="C11" s="54">
        <v>728705</v>
      </c>
      <c r="D11" s="54">
        <v>793984</v>
      </c>
      <c r="E11" s="10">
        <v>948666</v>
      </c>
    </row>
    <row r="12" spans="1:5">
      <c r="A12" s="7" t="s">
        <v>373</v>
      </c>
      <c r="B12" s="30">
        <v>5</v>
      </c>
      <c r="C12" s="55">
        <v>4775</v>
      </c>
      <c r="D12" s="55">
        <v>6670</v>
      </c>
      <c r="E12" s="12">
        <v>7700</v>
      </c>
    </row>
    <row r="13" spans="1:5">
      <c r="A13" s="9" t="s">
        <v>335</v>
      </c>
      <c r="B13" s="14">
        <v>9</v>
      </c>
      <c r="C13" s="10">
        <f>SUM(C11:C12)</f>
        <v>733480</v>
      </c>
      <c r="D13" s="10">
        <f>SUM(D11:D12)</f>
        <v>800654</v>
      </c>
      <c r="E13" s="10">
        <f>SUM(E11:E12)</f>
        <v>956366</v>
      </c>
    </row>
    <row r="14" spans="1:5">
      <c r="A14" s="7" t="s">
        <v>23</v>
      </c>
      <c r="B14" s="4"/>
      <c r="C14" s="4"/>
      <c r="D14" s="4"/>
      <c r="E14" s="4"/>
    </row>
    <row r="15" spans="1:5">
      <c r="A15" s="7" t="s">
        <v>24</v>
      </c>
      <c r="B15" s="10">
        <v>10</v>
      </c>
      <c r="C15" s="54"/>
      <c r="D15" s="54"/>
      <c r="E15" s="54"/>
    </row>
    <row r="16" spans="1:5">
      <c r="A16" s="7" t="s">
        <v>25</v>
      </c>
      <c r="B16" s="12">
        <v>11</v>
      </c>
      <c r="C16" s="55"/>
      <c r="D16" s="55"/>
      <c r="E16" s="55"/>
    </row>
    <row r="17" spans="1:5">
      <c r="A17" s="9" t="s">
        <v>26</v>
      </c>
      <c r="B17" s="12">
        <v>19</v>
      </c>
      <c r="C17" s="12">
        <f>SUM(C15:C16)</f>
        <v>0</v>
      </c>
      <c r="D17" s="12">
        <f>SUM(D15:D16)</f>
        <v>0</v>
      </c>
      <c r="E17" s="12">
        <f>SUM(E15:E16)</f>
        <v>0</v>
      </c>
    </row>
    <row r="18" spans="1:5">
      <c r="A18" s="4" t="s">
        <v>27</v>
      </c>
      <c r="B18" s="4"/>
      <c r="C18" s="4"/>
      <c r="D18" s="4"/>
      <c r="E18" s="12"/>
    </row>
    <row r="19" spans="1:5">
      <c r="A19" s="7" t="s">
        <v>354</v>
      </c>
      <c r="B19" s="12">
        <v>20</v>
      </c>
      <c r="C19" s="55">
        <v>984352</v>
      </c>
      <c r="D19" s="55">
        <v>1327682</v>
      </c>
      <c r="E19" s="7">
        <f>'F108'!G13</f>
        <v>1327682</v>
      </c>
    </row>
    <row r="20" spans="1:5">
      <c r="A20" s="7" t="s">
        <v>28</v>
      </c>
      <c r="B20" s="12">
        <v>21</v>
      </c>
      <c r="C20" s="55"/>
      <c r="D20" s="55"/>
      <c r="E20" s="12">
        <f>+'F263'!N17</f>
        <v>0</v>
      </c>
    </row>
    <row r="21" spans="1:5">
      <c r="A21" s="7" t="s">
        <v>29</v>
      </c>
      <c r="B21" s="12">
        <v>22</v>
      </c>
      <c r="C21" s="55"/>
      <c r="D21" s="55"/>
      <c r="E21" s="55"/>
    </row>
    <row r="22" spans="1:5">
      <c r="A22" s="7" t="s">
        <v>30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>
        <v>126756</v>
      </c>
      <c r="E23" s="55">
        <v>130000</v>
      </c>
    </row>
    <row r="24" spans="1:5">
      <c r="A24" s="9" t="s">
        <v>32</v>
      </c>
      <c r="B24" s="12">
        <v>29</v>
      </c>
      <c r="C24" s="12">
        <f>SUM(C19:C23)</f>
        <v>984352</v>
      </c>
      <c r="D24" s="12">
        <f>SUM(D19:D23)</f>
        <v>1454438</v>
      </c>
      <c r="E24" s="12">
        <f>SUM(E19:E23)</f>
        <v>1457682</v>
      </c>
    </row>
    <row r="25" spans="1:5">
      <c r="A25" s="4" t="s">
        <v>33</v>
      </c>
      <c r="B25" s="4"/>
      <c r="C25" s="4"/>
      <c r="D25" s="4"/>
      <c r="E25" s="4"/>
    </row>
    <row r="26" spans="1:5">
      <c r="A26" s="7" t="s">
        <v>34</v>
      </c>
      <c r="B26" s="10">
        <v>30</v>
      </c>
      <c r="C26" s="54"/>
      <c r="D26" s="54"/>
      <c r="E26" s="10">
        <f>+'F112-1'!E25</f>
        <v>0</v>
      </c>
    </row>
    <row r="27" spans="1:5">
      <c r="A27" s="7" t="s">
        <v>35</v>
      </c>
      <c r="B27" s="12">
        <v>31</v>
      </c>
      <c r="C27" s="55"/>
      <c r="D27" s="65">
        <f>+'F112-1'!E20</f>
        <v>0</v>
      </c>
      <c r="E27" s="483" t="s">
        <v>112</v>
      </c>
    </row>
    <row r="28" spans="1:5">
      <c r="A28" s="7" t="s">
        <v>36</v>
      </c>
      <c r="B28" s="12">
        <v>32</v>
      </c>
      <c r="C28" s="55"/>
      <c r="D28" s="55"/>
      <c r="E28" s="12">
        <f>+'F263'!H17</f>
        <v>0</v>
      </c>
    </row>
    <row r="29" spans="1:5">
      <c r="A29" s="7" t="s">
        <v>37</v>
      </c>
      <c r="B29" s="12">
        <v>33</v>
      </c>
      <c r="C29" s="55"/>
      <c r="D29" s="55"/>
      <c r="E29" s="12">
        <f>+'F263'!J17</f>
        <v>0</v>
      </c>
    </row>
    <row r="30" spans="1:5">
      <c r="A30" s="7" t="s">
        <v>38</v>
      </c>
      <c r="B30" s="12">
        <v>34</v>
      </c>
      <c r="C30" s="55"/>
      <c r="D30" s="55"/>
      <c r="E30" s="12">
        <f>+'F112-1'!E32</f>
        <v>0</v>
      </c>
    </row>
    <row r="31" spans="1:5">
      <c r="A31" s="7" t="s">
        <v>39</v>
      </c>
      <c r="B31" s="12">
        <v>35</v>
      </c>
      <c r="C31" s="55"/>
      <c r="D31" s="55"/>
      <c r="E31" s="12">
        <f>+'F263'!L17</f>
        <v>0</v>
      </c>
    </row>
    <row r="32" spans="1:5">
      <c r="A32" s="7" t="s">
        <v>40</v>
      </c>
      <c r="B32" s="12">
        <v>36</v>
      </c>
      <c r="C32" s="55"/>
      <c r="D32" s="55"/>
      <c r="E32" s="55"/>
    </row>
    <row r="33" spans="1:5">
      <c r="A33" s="9" t="s">
        <v>41</v>
      </c>
      <c r="B33" s="12">
        <v>39</v>
      </c>
      <c r="C33" s="12">
        <f>SUM(C26:C32)</f>
        <v>0</v>
      </c>
      <c r="D33" s="12">
        <f>SUM(D26:D32)</f>
        <v>0</v>
      </c>
      <c r="E33" s="12">
        <f>SUM(E26:E32)</f>
        <v>0</v>
      </c>
    </row>
    <row r="34" spans="1:5">
      <c r="A34" s="4" t="s">
        <v>42</v>
      </c>
      <c r="B34" s="4"/>
      <c r="C34" s="4"/>
      <c r="D34" s="4"/>
      <c r="E34" s="4"/>
    </row>
    <row r="35" spans="1:5">
      <c r="A35" s="7" t="s">
        <v>43</v>
      </c>
      <c r="B35" s="10">
        <v>40</v>
      </c>
      <c r="C35" s="54"/>
      <c r="D35" s="54"/>
      <c r="E35" s="54"/>
    </row>
    <row r="36" spans="1:5">
      <c r="A36" s="7" t="s">
        <v>44</v>
      </c>
      <c r="B36" s="12">
        <v>41</v>
      </c>
      <c r="C36" s="55"/>
      <c r="D36" s="55"/>
      <c r="E36" s="55"/>
    </row>
    <row r="37" spans="1:5">
      <c r="A37" s="7" t="s">
        <v>45</v>
      </c>
      <c r="B37" s="12">
        <v>42</v>
      </c>
      <c r="C37" s="55"/>
      <c r="D37" s="55"/>
      <c r="E37" s="55"/>
    </row>
    <row r="38" spans="1:5">
      <c r="A38" s="7" t="s">
        <v>46</v>
      </c>
      <c r="B38" s="12">
        <v>43</v>
      </c>
      <c r="C38" s="55"/>
      <c r="D38" s="55"/>
      <c r="E38" s="484" t="s">
        <v>112</v>
      </c>
    </row>
    <row r="39" spans="1:5">
      <c r="A39" s="7" t="s">
        <v>113</v>
      </c>
      <c r="B39" s="12">
        <v>44</v>
      </c>
      <c r="C39" s="55">
        <v>332080</v>
      </c>
      <c r="D39" s="55">
        <v>126586</v>
      </c>
      <c r="E39" s="59">
        <v>490121</v>
      </c>
    </row>
    <row r="40" spans="1:5">
      <c r="A40" s="9" t="s">
        <v>47</v>
      </c>
      <c r="B40" s="12">
        <v>49</v>
      </c>
      <c r="C40" s="12">
        <f>SUM(C35:C39)</f>
        <v>332080</v>
      </c>
      <c r="D40" s="12">
        <f>SUM(D35:D39)</f>
        <v>126586</v>
      </c>
      <c r="E40" s="12">
        <f>SUM(E35:E39)</f>
        <v>490121</v>
      </c>
    </row>
    <row r="41" spans="1:5">
      <c r="A41" s="485" t="s">
        <v>48</v>
      </c>
      <c r="B41" s="4"/>
      <c r="C41" s="4"/>
      <c r="D41" s="4"/>
      <c r="E41" s="4"/>
    </row>
    <row r="42" spans="1:5">
      <c r="A42" s="7" t="s">
        <v>374</v>
      </c>
      <c r="B42" s="10">
        <v>60</v>
      </c>
      <c r="C42" s="10">
        <f>+C13+C17+C24+C33+C40</f>
        <v>2049912</v>
      </c>
      <c r="D42" s="10">
        <f>+D13+D17+D24+D33+D40</f>
        <v>2381678</v>
      </c>
      <c r="E42" s="10">
        <f>+E13+E17+E24+E33+E40</f>
        <v>2904169</v>
      </c>
    </row>
    <row r="43" spans="1:5">
      <c r="A43" s="9" t="s">
        <v>49</v>
      </c>
      <c r="B43" s="10">
        <v>62</v>
      </c>
      <c r="C43" s="10">
        <f>+C6+C42</f>
        <v>2049912</v>
      </c>
      <c r="D43" s="10">
        <f>+D6+D42</f>
        <v>2381678</v>
      </c>
      <c r="E43" s="10">
        <f>+E6+E42</f>
        <v>2904169</v>
      </c>
    </row>
    <row r="44" spans="1:5">
      <c r="A44" s="579"/>
      <c r="B44" s="28"/>
      <c r="C44" s="28"/>
      <c r="D44" s="28"/>
      <c r="E44" s="28"/>
    </row>
    <row r="45" spans="1:5">
      <c r="A45" s="579" t="s">
        <v>405</v>
      </c>
      <c r="B45" s="28"/>
      <c r="C45" s="28"/>
      <c r="D45" s="28"/>
      <c r="E45" s="28"/>
    </row>
    <row r="46" spans="1:5">
      <c r="A46" s="579" t="s">
        <v>406</v>
      </c>
      <c r="B46" s="28"/>
      <c r="C46" s="28"/>
      <c r="D46" s="28"/>
      <c r="E46" s="28"/>
    </row>
    <row r="47" spans="1:5">
      <c r="A47" s="579" t="s">
        <v>407</v>
      </c>
      <c r="B47" s="28"/>
      <c r="C47" s="28"/>
      <c r="D47" s="28"/>
      <c r="E47" s="28"/>
    </row>
    <row r="48" spans="1:5">
      <c r="A48" s="579"/>
      <c r="B48" s="28"/>
      <c r="C48" s="28"/>
      <c r="D48" s="28"/>
      <c r="E48" s="28"/>
    </row>
    <row r="49" spans="1:5">
      <c r="A49" s="581" t="s">
        <v>408</v>
      </c>
      <c r="B49" s="28"/>
      <c r="C49" s="28"/>
      <c r="D49" s="28"/>
      <c r="E49" s="28"/>
    </row>
    <row r="50" spans="1:5">
      <c r="A50" s="581" t="s">
        <v>412</v>
      </c>
      <c r="B50" s="28"/>
      <c r="C50" s="28"/>
      <c r="D50" s="28"/>
      <c r="E50" s="28"/>
    </row>
    <row r="51" spans="1:5">
      <c r="A51" s="581" t="s">
        <v>409</v>
      </c>
      <c r="B51" s="28"/>
      <c r="C51" s="28"/>
      <c r="D51" s="28"/>
      <c r="E51" s="28"/>
    </row>
    <row r="52" spans="1:5">
      <c r="A52" s="579"/>
      <c r="B52" s="28"/>
      <c r="C52" s="28"/>
      <c r="D52" s="28"/>
      <c r="E52" s="28"/>
    </row>
    <row r="53" spans="1:5">
      <c r="A53" s="1" t="s">
        <v>50</v>
      </c>
    </row>
    <row r="54" spans="1:5" ht="8.25" customHeight="1"/>
    <row r="55" spans="1:5">
      <c r="A55" s="589" t="s">
        <v>343</v>
      </c>
      <c r="B55" s="589"/>
      <c r="C55" s="589"/>
      <c r="D55" s="589"/>
      <c r="E55" s="589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24</vt:i4>
      </vt:variant>
    </vt:vector>
  </HeadingPairs>
  <TitlesOfParts>
    <vt:vector size="57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Publication</vt:lpstr>
      <vt:lpstr>Certificate</vt:lpstr>
      <vt:lpstr>Signed Cert</vt:lpstr>
      <vt:lpstr>Amend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Sherrie Riebel</cp:lastModifiedBy>
  <cp:lastPrinted>2013-07-19T21:42:27Z</cp:lastPrinted>
  <dcterms:created xsi:type="dcterms:W3CDTF">1999-12-27T18:28:08Z</dcterms:created>
  <dcterms:modified xsi:type="dcterms:W3CDTF">2013-10-10T19:42:36Z</dcterms:modified>
</cp:coreProperties>
</file>