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8475" windowHeight="5895" tabRatio="737" activeTab="4"/>
  </bookViews>
  <sheets>
    <sheet name="instruction" sheetId="36" r:id="rId1"/>
    <sheet name="input" sheetId="69" r:id="rId2"/>
    <sheet name="inputComp" sheetId="72" r:id="rId3"/>
    <sheet name="inputVehicle" sheetId="73" r:id="rId4"/>
    <sheet name="cert2" sheetId="1" r:id="rId5"/>
    <sheet name="cert3" sheetId="67" r:id="rId6"/>
    <sheet name="Sheet1" sheetId="2" r:id="rId7"/>
    <sheet name="Comp1" sheetId="3" r:id="rId8"/>
    <sheet name="Sheet2" sheetId="4" r:id="rId9"/>
    <sheet name="Comp2" sheetId="5" r:id="rId10"/>
    <sheet name="Sheet3" sheetId="6" r:id="rId11"/>
    <sheet name="Comp3" sheetId="7" r:id="rId12"/>
    <sheet name="Sheet4" sheetId="8" r:id="rId13"/>
    <sheet name="Comp4" sheetId="9" r:id="rId14"/>
    <sheet name="Sheet5" sheetId="10" r:id="rId15"/>
    <sheet name="Comp5" sheetId="11" r:id="rId16"/>
    <sheet name="Sheet6" sheetId="12" r:id="rId17"/>
    <sheet name="Comp6" sheetId="13" r:id="rId18"/>
    <sheet name="Sheet7" sheetId="14" r:id="rId19"/>
    <sheet name="Comp7" sheetId="15" r:id="rId20"/>
    <sheet name="Sheet8" sheetId="16" r:id="rId21"/>
    <sheet name="Comp8" sheetId="17" r:id="rId22"/>
    <sheet name="Sheet9" sheetId="18" r:id="rId23"/>
    <sheet name="Comp9" sheetId="19" r:id="rId24"/>
    <sheet name="Sheet10" sheetId="20" r:id="rId25"/>
    <sheet name="Comp10" sheetId="21" r:id="rId26"/>
    <sheet name="Sheet11" sheetId="22" r:id="rId27"/>
    <sheet name="Comp11" sheetId="23" r:id="rId28"/>
    <sheet name="Sheet12" sheetId="24" r:id="rId29"/>
    <sheet name="Comp12" sheetId="25" r:id="rId30"/>
    <sheet name="Sheet13" sheetId="26" r:id="rId31"/>
    <sheet name="Comp13" sheetId="27" r:id="rId32"/>
    <sheet name="Sheet14" sheetId="28" r:id="rId33"/>
    <sheet name="Comp14" sheetId="29" r:id="rId34"/>
    <sheet name="Sheet15" sheetId="32" r:id="rId35"/>
    <sheet name="Comp15" sheetId="33" r:id="rId36"/>
    <sheet name="Sheet16" sheetId="34" r:id="rId37"/>
    <sheet name="comp16" sheetId="35" r:id="rId38"/>
    <sheet name="Sheet17" sheetId="37" r:id="rId39"/>
    <sheet name="Comp17" sheetId="38" r:id="rId40"/>
    <sheet name="Sheet18" sheetId="39" r:id="rId41"/>
    <sheet name="Comp18" sheetId="40" r:id="rId42"/>
    <sheet name="Sheet19" sheetId="41" r:id="rId43"/>
    <sheet name="Comp19" sheetId="42" r:id="rId44"/>
    <sheet name="Sheet20" sheetId="43" r:id="rId45"/>
    <sheet name="comp20" sheetId="44" r:id="rId46"/>
    <sheet name="Sheet21" sheetId="45" r:id="rId47"/>
    <sheet name="Comp21" sheetId="46" r:id="rId48"/>
    <sheet name="Sheet22" sheetId="47" r:id="rId49"/>
    <sheet name="Comp22" sheetId="48" r:id="rId50"/>
    <sheet name="Sheet23" sheetId="49" r:id="rId51"/>
    <sheet name="Comp23" sheetId="50" r:id="rId52"/>
    <sheet name="Sheet24" sheetId="51" r:id="rId53"/>
    <sheet name="Comp24" sheetId="52" r:id="rId54"/>
    <sheet name="Sheet25" sheetId="53" r:id="rId55"/>
    <sheet name="Comp25" sheetId="54" r:id="rId56"/>
    <sheet name="Sheet26" sheetId="55" r:id="rId57"/>
    <sheet name="Comp26" sheetId="56" r:id="rId58"/>
    <sheet name="Sheet27" sheetId="58" r:id="rId59"/>
    <sheet name="Comp27" sheetId="59" r:id="rId60"/>
    <sheet name="Sheet28" sheetId="60" r:id="rId61"/>
    <sheet name="Comp28" sheetId="61" r:id="rId62"/>
    <sheet name="Sheet29" sheetId="62" r:id="rId63"/>
    <sheet name="Comp29" sheetId="63" r:id="rId64"/>
    <sheet name="sum2" sheetId="30" r:id="rId65"/>
    <sheet name="sum3" sheetId="68" r:id="rId66"/>
    <sheet name="addtl tax levy" sheetId="66" r:id="rId67"/>
    <sheet name="addtl no tax levy" sheetId="65" r:id="rId68"/>
    <sheet name="nonbudA" sheetId="70" r:id="rId69"/>
    <sheet name="nonbudB" sheetId="71" r:id="rId70"/>
    <sheet name="resolution" sheetId="64" r:id="rId71"/>
    <sheet name="legend" sheetId="57" r:id="rId72"/>
  </sheets>
  <calcPr calcId="125725"/>
</workbook>
</file>

<file path=xl/calcChain.xml><?xml version="1.0" encoding="utf-8"?>
<calcChain xmlns="http://schemas.openxmlformats.org/spreadsheetml/2006/main">
  <c r="H10" i="1"/>
  <c r="H11" i="30"/>
  <c r="H9"/>
  <c r="H29"/>
  <c r="H28"/>
  <c r="H26"/>
  <c r="H25"/>
  <c r="H24"/>
  <c r="H23"/>
  <c r="H22"/>
  <c r="H21"/>
  <c r="H20"/>
  <c r="H19"/>
  <c r="H18"/>
  <c r="H17"/>
  <c r="H16"/>
  <c r="H14"/>
  <c r="H12"/>
  <c r="H8"/>
  <c r="A13" i="72"/>
  <c r="A5"/>
  <c r="A7"/>
  <c r="A9"/>
  <c r="A11"/>
  <c r="A15"/>
  <c r="A17"/>
  <c r="A19"/>
  <c r="A1" i="71"/>
  <c r="K1"/>
  <c r="F2"/>
  <c r="K7"/>
  <c r="B17"/>
  <c r="K17" s="1"/>
  <c r="D17"/>
  <c r="D18"/>
  <c r="D29" s="1"/>
  <c r="D30" s="1"/>
  <c r="F17"/>
  <c r="F18"/>
  <c r="F29" s="1"/>
  <c r="F30" s="1"/>
  <c r="H17"/>
  <c r="J17"/>
  <c r="J18" s="1"/>
  <c r="J29" s="1"/>
  <c r="J30" s="1"/>
  <c r="H18"/>
  <c r="H29" s="1"/>
  <c r="H30" s="1"/>
  <c r="B28"/>
  <c r="K28" s="1"/>
  <c r="D28"/>
  <c r="F28"/>
  <c r="H28"/>
  <c r="J28"/>
  <c r="A1" i="70"/>
  <c r="K1"/>
  <c r="F2"/>
  <c r="K7"/>
  <c r="B17"/>
  <c r="D17"/>
  <c r="F17"/>
  <c r="H17"/>
  <c r="H18"/>
  <c r="J17"/>
  <c r="J18"/>
  <c r="D18"/>
  <c r="F18"/>
  <c r="B28"/>
  <c r="D28"/>
  <c r="F28"/>
  <c r="H28"/>
  <c r="J28"/>
  <c r="D29"/>
  <c r="D30" s="1"/>
  <c r="F29"/>
  <c r="F30" s="1"/>
  <c r="D1" i="65"/>
  <c r="B4"/>
  <c r="B19"/>
  <c r="B20" s="1"/>
  <c r="B35" s="1"/>
  <c r="C9" s="1"/>
  <c r="C20" s="1"/>
  <c r="C35" s="1"/>
  <c r="D9" s="1"/>
  <c r="D20" s="1"/>
  <c r="D35" s="1"/>
  <c r="C19"/>
  <c r="D19"/>
  <c r="B34"/>
  <c r="C34"/>
  <c r="D34"/>
  <c r="D47"/>
  <c r="B51"/>
  <c r="B67"/>
  <c r="B68" s="1"/>
  <c r="B83" s="1"/>
  <c r="C57" s="1"/>
  <c r="C67"/>
  <c r="D67"/>
  <c r="B82"/>
  <c r="C82"/>
  <c r="D82"/>
  <c r="D1" i="66"/>
  <c r="B2"/>
  <c r="B21"/>
  <c r="C21"/>
  <c r="D21"/>
  <c r="B22"/>
  <c r="B32"/>
  <c r="C32"/>
  <c r="D32"/>
  <c r="B33"/>
  <c r="C9" s="1"/>
  <c r="C22" s="1"/>
  <c r="C33" s="1"/>
  <c r="D9" s="1"/>
  <c r="D22" s="1"/>
  <c r="D36" s="1"/>
  <c r="D38" s="1"/>
  <c r="E34"/>
  <c r="D35"/>
  <c r="D37"/>
  <c r="D50"/>
  <c r="B52"/>
  <c r="B71"/>
  <c r="B72" s="1"/>
  <c r="B83" s="1"/>
  <c r="C59" s="1"/>
  <c r="C72" s="1"/>
  <c r="C83" s="1"/>
  <c r="D59" s="1"/>
  <c r="D72" s="1"/>
  <c r="C71"/>
  <c r="D71"/>
  <c r="B82"/>
  <c r="C82"/>
  <c r="D82"/>
  <c r="D85" s="1"/>
  <c r="E84"/>
  <c r="D87"/>
  <c r="A1" i="68"/>
  <c r="I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A1" i="30"/>
  <c r="I1"/>
  <c r="B5" s="1"/>
  <c r="A34"/>
  <c r="A35"/>
  <c r="A36"/>
  <c r="B36"/>
  <c r="C37"/>
  <c r="E37"/>
  <c r="C1" i="63"/>
  <c r="J1"/>
  <c r="B5" s="1"/>
  <c r="J5"/>
  <c r="J6"/>
  <c r="G11"/>
  <c r="E14"/>
  <c r="E15"/>
  <c r="G19"/>
  <c r="E23"/>
  <c r="J33"/>
  <c r="F1" i="62"/>
  <c r="E8" s="1"/>
  <c r="C2"/>
  <c r="C3"/>
  <c r="C2" i="63" s="1"/>
  <c r="D23" i="62"/>
  <c r="E23"/>
  <c r="D24"/>
  <c r="D36"/>
  <c r="E9" s="1"/>
  <c r="E24" s="1"/>
  <c r="D35"/>
  <c r="E35"/>
  <c r="D36" i="30" s="1"/>
  <c r="F35" i="62"/>
  <c r="G37" s="1"/>
  <c r="F40"/>
  <c r="C51"/>
  <c r="D52"/>
  <c r="E52"/>
  <c r="F52"/>
  <c r="D55"/>
  <c r="E56"/>
  <c r="F57"/>
  <c r="C1" i="61"/>
  <c r="J1"/>
  <c r="B5"/>
  <c r="J5"/>
  <c r="J6"/>
  <c r="J7" s="1"/>
  <c r="G11"/>
  <c r="E14"/>
  <c r="E15"/>
  <c r="G19"/>
  <c r="E23"/>
  <c r="J33"/>
  <c r="F1" i="60"/>
  <c r="C50"/>
  <c r="C2"/>
  <c r="C3"/>
  <c r="C2" i="61" s="1"/>
  <c r="D23" i="60"/>
  <c r="D24" s="1"/>
  <c r="D36" s="1"/>
  <c r="E9" s="1"/>
  <c r="E24" s="1"/>
  <c r="E36" s="1"/>
  <c r="F9" s="1"/>
  <c r="E23"/>
  <c r="D35"/>
  <c r="B35" i="30"/>
  <c r="E35" i="60"/>
  <c r="D35" i="30"/>
  <c r="F35" i="60"/>
  <c r="F35" i="30"/>
  <c r="G37" i="60"/>
  <c r="F40"/>
  <c r="C51"/>
  <c r="E51" s="1"/>
  <c r="F13" s="1"/>
  <c r="D52"/>
  <c r="E52"/>
  <c r="F52"/>
  <c r="D55"/>
  <c r="E56"/>
  <c r="F57"/>
  <c r="C1" i="59"/>
  <c r="J1"/>
  <c r="B9" s="1"/>
  <c r="J5"/>
  <c r="J6"/>
  <c r="G11"/>
  <c r="E14"/>
  <c r="E15"/>
  <c r="G16" s="1"/>
  <c r="G21" s="1"/>
  <c r="G19"/>
  <c r="E23"/>
  <c r="J33"/>
  <c r="F1" i="58"/>
  <c r="E8" s="1"/>
  <c r="C2"/>
  <c r="C3"/>
  <c r="C2" i="59" s="1"/>
  <c r="D23" i="58"/>
  <c r="E23"/>
  <c r="D24"/>
  <c r="D36"/>
  <c r="E9" s="1"/>
  <c r="E24" s="1"/>
  <c r="E36" s="1"/>
  <c r="F9" s="1"/>
  <c r="D35"/>
  <c r="B34" i="30"/>
  <c r="E35" i="58"/>
  <c r="D34" i="30" s="1"/>
  <c r="F35" i="58"/>
  <c r="F34" i="30" s="1"/>
  <c r="F40" i="58"/>
  <c r="C51"/>
  <c r="D52"/>
  <c r="E52"/>
  <c r="F52"/>
  <c r="D55"/>
  <c r="E56"/>
  <c r="F57"/>
  <c r="C1" i="56"/>
  <c r="J1"/>
  <c r="A3"/>
  <c r="J5"/>
  <c r="J6"/>
  <c r="J7" s="1"/>
  <c r="G11"/>
  <c r="E14"/>
  <c r="E15"/>
  <c r="G19"/>
  <c r="E23"/>
  <c r="J33"/>
  <c r="F1" i="55"/>
  <c r="E41"/>
  <c r="C2"/>
  <c r="C3"/>
  <c r="C2" i="56" s="1"/>
  <c r="D23" i="55"/>
  <c r="E23"/>
  <c r="D24"/>
  <c r="D36" s="1"/>
  <c r="E9" s="1"/>
  <c r="E24" s="1"/>
  <c r="E36" s="1"/>
  <c r="F9" s="1"/>
  <c r="D35"/>
  <c r="B33" i="30" s="1"/>
  <c r="E35" i="55"/>
  <c r="D33" i="30"/>
  <c r="F35" i="55"/>
  <c r="F38"/>
  <c r="F40"/>
  <c r="C51"/>
  <c r="D52"/>
  <c r="E52"/>
  <c r="F52"/>
  <c r="D55"/>
  <c r="E56"/>
  <c r="F57"/>
  <c r="C1" i="54"/>
  <c r="J1"/>
  <c r="B5" s="1"/>
  <c r="J5"/>
  <c r="J6"/>
  <c r="G11"/>
  <c r="E14"/>
  <c r="E15"/>
  <c r="G19"/>
  <c r="E23"/>
  <c r="J33"/>
  <c r="F1" i="53"/>
  <c r="D8" s="1"/>
  <c r="C2"/>
  <c r="C3"/>
  <c r="C2" i="54"/>
  <c r="D23" i="53"/>
  <c r="D24"/>
  <c r="D36" s="1"/>
  <c r="E9" s="1"/>
  <c r="E24" s="1"/>
  <c r="E36" s="1"/>
  <c r="F9" s="1"/>
  <c r="E23"/>
  <c r="D35"/>
  <c r="B32" i="30" s="1"/>
  <c r="E35" i="53"/>
  <c r="D32" i="30" s="1"/>
  <c r="F35" i="53"/>
  <c r="G37" s="1"/>
  <c r="F38"/>
  <c r="F40"/>
  <c r="C51"/>
  <c r="D51" s="1"/>
  <c r="D52"/>
  <c r="E52"/>
  <c r="F52"/>
  <c r="D55"/>
  <c r="E56"/>
  <c r="F57"/>
  <c r="C1" i="52"/>
  <c r="J1"/>
  <c r="B6"/>
  <c r="J5"/>
  <c r="J6"/>
  <c r="J7" s="1"/>
  <c r="G11"/>
  <c r="E14"/>
  <c r="E15"/>
  <c r="G19"/>
  <c r="E23"/>
  <c r="J33"/>
  <c r="F1" i="51"/>
  <c r="D8"/>
  <c r="C2"/>
  <c r="C3"/>
  <c r="C2" i="52" s="1"/>
  <c r="D23" i="51"/>
  <c r="D24" s="1"/>
  <c r="D36" s="1"/>
  <c r="E9" s="1"/>
  <c r="E24" s="1"/>
  <c r="E36" s="1"/>
  <c r="F9" s="1"/>
  <c r="E23"/>
  <c r="D35"/>
  <c r="B31" i="30" s="1"/>
  <c r="E35" i="51"/>
  <c r="D31" i="30"/>
  <c r="F35" i="51"/>
  <c r="F31" i="30"/>
  <c r="G37" i="51"/>
  <c r="F38"/>
  <c r="F40"/>
  <c r="C51"/>
  <c r="F51" s="1"/>
  <c r="F14" s="1"/>
  <c r="D52"/>
  <c r="E52"/>
  <c r="F52"/>
  <c r="D55"/>
  <c r="E56"/>
  <c r="F57"/>
  <c r="C1" i="50"/>
  <c r="J1"/>
  <c r="B19" s="1"/>
  <c r="J5"/>
  <c r="J6"/>
  <c r="G11"/>
  <c r="E14"/>
  <c r="E15"/>
  <c r="G16" s="1"/>
  <c r="G19"/>
  <c r="E23"/>
  <c r="J33"/>
  <c r="F1" i="49"/>
  <c r="D8" s="1"/>
  <c r="C2"/>
  <c r="C3"/>
  <c r="C2" i="50" s="1"/>
  <c r="D23" i="49"/>
  <c r="E23"/>
  <c r="D24"/>
  <c r="D36" s="1"/>
  <c r="E9" s="1"/>
  <c r="E24" s="1"/>
  <c r="E36" s="1"/>
  <c r="F9" s="1"/>
  <c r="D35"/>
  <c r="E35"/>
  <c r="F35"/>
  <c r="F38" s="1"/>
  <c r="F40"/>
  <c r="C51"/>
  <c r="F51"/>
  <c r="D52"/>
  <c r="E52"/>
  <c r="F52"/>
  <c r="D55"/>
  <c r="E56"/>
  <c r="F57"/>
  <c r="C1" i="48"/>
  <c r="J1"/>
  <c r="B23" s="1"/>
  <c r="J5"/>
  <c r="J6"/>
  <c r="J7" s="1"/>
  <c r="G11"/>
  <c r="E14"/>
  <c r="E15"/>
  <c r="G16" s="1"/>
  <c r="G19"/>
  <c r="E23"/>
  <c r="J33"/>
  <c r="F1" i="47"/>
  <c r="E8" s="1"/>
  <c r="C2"/>
  <c r="C3"/>
  <c r="C2" i="48"/>
  <c r="D23" i="47"/>
  <c r="D24"/>
  <c r="D36" s="1"/>
  <c r="E9" s="1"/>
  <c r="E24" s="1"/>
  <c r="E36" s="1"/>
  <c r="F9" s="1"/>
  <c r="E23"/>
  <c r="D35"/>
  <c r="E35"/>
  <c r="F35"/>
  <c r="E31" i="1" s="1"/>
  <c r="F38" i="47"/>
  <c r="F40"/>
  <c r="C51"/>
  <c r="D51" s="1"/>
  <c r="D52"/>
  <c r="E52"/>
  <c r="F52"/>
  <c r="D55"/>
  <c r="E56"/>
  <c r="F57"/>
  <c r="C1" i="46"/>
  <c r="J1"/>
  <c r="B11"/>
  <c r="J5"/>
  <c r="J6"/>
  <c r="J7" s="1"/>
  <c r="G11"/>
  <c r="E14"/>
  <c r="E15"/>
  <c r="G16"/>
  <c r="G19"/>
  <c r="E23"/>
  <c r="J33"/>
  <c r="F1" i="45"/>
  <c r="E48" s="1"/>
  <c r="C2"/>
  <c r="C3"/>
  <c r="C2" i="46" s="1"/>
  <c r="D23" i="45"/>
  <c r="D24"/>
  <c r="E23"/>
  <c r="D35"/>
  <c r="E35"/>
  <c r="F35"/>
  <c r="G37" s="1"/>
  <c r="D36"/>
  <c r="E9" s="1"/>
  <c r="E24" s="1"/>
  <c r="E36" s="1"/>
  <c r="F9" s="1"/>
  <c r="F40"/>
  <c r="C51"/>
  <c r="D52"/>
  <c r="E52"/>
  <c r="F52"/>
  <c r="D55"/>
  <c r="E56"/>
  <c r="F57"/>
  <c r="C1" i="44"/>
  <c r="J1"/>
  <c r="J5"/>
  <c r="J6"/>
  <c r="G11"/>
  <c r="E14"/>
  <c r="E15"/>
  <c r="G19"/>
  <c r="E23"/>
  <c r="J33"/>
  <c r="F1" i="43"/>
  <c r="E48"/>
  <c r="C2"/>
  <c r="C3"/>
  <c r="C2" i="44" s="1"/>
  <c r="D23" i="43"/>
  <c r="E23"/>
  <c r="D24"/>
  <c r="D36" s="1"/>
  <c r="E9" s="1"/>
  <c r="E24" s="1"/>
  <c r="E36" s="1"/>
  <c r="F9" s="1"/>
  <c r="D35"/>
  <c r="E35"/>
  <c r="F35"/>
  <c r="F38" s="1"/>
  <c r="F40"/>
  <c r="C51"/>
  <c r="D52"/>
  <c r="E52"/>
  <c r="F52"/>
  <c r="D55"/>
  <c r="E56"/>
  <c r="F57"/>
  <c r="C1" i="42"/>
  <c r="J1"/>
  <c r="A3" s="1"/>
  <c r="J5"/>
  <c r="J6"/>
  <c r="G11"/>
  <c r="E14"/>
  <c r="E15"/>
  <c r="G19"/>
  <c r="E23"/>
  <c r="J33"/>
  <c r="F1" i="41"/>
  <c r="E48" s="1"/>
  <c r="C2"/>
  <c r="C3"/>
  <c r="C2" i="42" s="1"/>
  <c r="D23" i="41"/>
  <c r="D24" s="1"/>
  <c r="D36" s="1"/>
  <c r="E9" s="1"/>
  <c r="E24" s="1"/>
  <c r="E36" s="1"/>
  <c r="F9" s="1"/>
  <c r="E23"/>
  <c r="D35"/>
  <c r="E35"/>
  <c r="F35"/>
  <c r="F38" s="1"/>
  <c r="F40"/>
  <c r="C51"/>
  <c r="D52"/>
  <c r="E52"/>
  <c r="F52"/>
  <c r="C53"/>
  <c r="D55"/>
  <c r="E56"/>
  <c r="F57"/>
  <c r="C1" i="40"/>
  <c r="J1"/>
  <c r="C14" s="1"/>
  <c r="J5"/>
  <c r="J6"/>
  <c r="G11"/>
  <c r="E14"/>
  <c r="E15"/>
  <c r="G16" s="1"/>
  <c r="G21" s="1"/>
  <c r="G19"/>
  <c r="E23"/>
  <c r="J33"/>
  <c r="F1" i="39"/>
  <c r="C50" s="1"/>
  <c r="C2"/>
  <c r="C3"/>
  <c r="C2" i="40" s="1"/>
  <c r="D23" i="39"/>
  <c r="E23"/>
  <c r="D24"/>
  <c r="D35"/>
  <c r="D36" s="1"/>
  <c r="E9" s="1"/>
  <c r="E24" s="1"/>
  <c r="E35"/>
  <c r="F35"/>
  <c r="F40"/>
  <c r="C51"/>
  <c r="C53" s="1"/>
  <c r="D59" s="1"/>
  <c r="D52"/>
  <c r="E52"/>
  <c r="F52"/>
  <c r="D55"/>
  <c r="E56"/>
  <c r="F57"/>
  <c r="C1" i="38"/>
  <c r="J1"/>
  <c r="B23" s="1"/>
  <c r="J5"/>
  <c r="J6"/>
  <c r="G11"/>
  <c r="E14"/>
  <c r="E15"/>
  <c r="G16" s="1"/>
  <c r="G19"/>
  <c r="E23"/>
  <c r="J33"/>
  <c r="F1" i="37"/>
  <c r="E41" s="1"/>
  <c r="C2"/>
  <c r="C3"/>
  <c r="C2" i="38" s="1"/>
  <c r="D23" i="37"/>
  <c r="E23"/>
  <c r="D24"/>
  <c r="D36" s="1"/>
  <c r="E9" s="1"/>
  <c r="E24" s="1"/>
  <c r="E36" s="1"/>
  <c r="F9" s="1"/>
  <c r="D35"/>
  <c r="E35"/>
  <c r="F35"/>
  <c r="G37" s="1"/>
  <c r="F38"/>
  <c r="F40"/>
  <c r="C51"/>
  <c r="D52"/>
  <c r="E52"/>
  <c r="F52"/>
  <c r="C53"/>
  <c r="D55"/>
  <c r="E56"/>
  <c r="F57"/>
  <c r="E60"/>
  <c r="C1" i="35"/>
  <c r="J1"/>
  <c r="C14" s="1"/>
  <c r="J5"/>
  <c r="J6"/>
  <c r="G11"/>
  <c r="E14"/>
  <c r="E15"/>
  <c r="G19"/>
  <c r="E23"/>
  <c r="J33"/>
  <c r="F1" i="34"/>
  <c r="E41"/>
  <c r="C2"/>
  <c r="C3"/>
  <c r="C2" i="35" s="1"/>
  <c r="D23" i="34"/>
  <c r="D24" s="1"/>
  <c r="D36" s="1"/>
  <c r="E9" s="1"/>
  <c r="E24" s="1"/>
  <c r="E36" s="1"/>
  <c r="F9" s="1"/>
  <c r="E23"/>
  <c r="D35"/>
  <c r="E35"/>
  <c r="F35"/>
  <c r="G37" s="1"/>
  <c r="F38"/>
  <c r="F40"/>
  <c r="C51"/>
  <c r="D52"/>
  <c r="E52"/>
  <c r="F52"/>
  <c r="D55"/>
  <c r="E56"/>
  <c r="F57"/>
  <c r="C1" i="33"/>
  <c r="J1"/>
  <c r="B5" s="1"/>
  <c r="J5"/>
  <c r="J6"/>
  <c r="G11"/>
  <c r="E14"/>
  <c r="E15"/>
  <c r="G19"/>
  <c r="E23"/>
  <c r="J33"/>
  <c r="F1" i="32"/>
  <c r="E48" s="1"/>
  <c r="C2"/>
  <c r="C3"/>
  <c r="C2" i="33"/>
  <c r="D23" i="32"/>
  <c r="E23"/>
  <c r="D24"/>
  <c r="D35"/>
  <c r="D36" s="1"/>
  <c r="E9" s="1"/>
  <c r="E35"/>
  <c r="F35"/>
  <c r="F40"/>
  <c r="C51"/>
  <c r="C53" s="1"/>
  <c r="D52"/>
  <c r="E52"/>
  <c r="F52"/>
  <c r="D55"/>
  <c r="E56"/>
  <c r="F57"/>
  <c r="C1" i="29"/>
  <c r="J1"/>
  <c r="J5"/>
  <c r="J6"/>
  <c r="J7" s="1"/>
  <c r="G11"/>
  <c r="E14"/>
  <c r="E15"/>
  <c r="G19"/>
  <c r="E23"/>
  <c r="J33"/>
  <c r="F1" i="28"/>
  <c r="C2"/>
  <c r="C3"/>
  <c r="C2" i="29" s="1"/>
  <c r="D23" i="28"/>
  <c r="E23"/>
  <c r="D24"/>
  <c r="D35"/>
  <c r="D36" s="1"/>
  <c r="E9" s="1"/>
  <c r="E24" s="1"/>
  <c r="E35"/>
  <c r="F35"/>
  <c r="F40"/>
  <c r="C51"/>
  <c r="E51" s="1"/>
  <c r="D52"/>
  <c r="E52"/>
  <c r="F52"/>
  <c r="D55"/>
  <c r="E56"/>
  <c r="F57"/>
  <c r="C1" i="27"/>
  <c r="J1"/>
  <c r="B19" s="1"/>
  <c r="J5"/>
  <c r="J6"/>
  <c r="G11"/>
  <c r="E14"/>
  <c r="E15"/>
  <c r="G16" s="1"/>
  <c r="G21" s="1"/>
  <c r="G19"/>
  <c r="E23"/>
  <c r="J33"/>
  <c r="F1" i="26"/>
  <c r="C2"/>
  <c r="C3"/>
  <c r="C2" i="27" s="1"/>
  <c r="D23" i="26"/>
  <c r="D24" s="1"/>
  <c r="D36" s="1"/>
  <c r="E9" s="1"/>
  <c r="E24" s="1"/>
  <c r="E36" s="1"/>
  <c r="E23"/>
  <c r="D35"/>
  <c r="E35"/>
  <c r="F35"/>
  <c r="G37" s="1"/>
  <c r="F38"/>
  <c r="F40"/>
  <c r="C51"/>
  <c r="D52"/>
  <c r="E52"/>
  <c r="F52"/>
  <c r="D55"/>
  <c r="E56"/>
  <c r="F57"/>
  <c r="C1" i="25"/>
  <c r="J1"/>
  <c r="B33" s="1"/>
  <c r="J5"/>
  <c r="J6"/>
  <c r="G11"/>
  <c r="E14"/>
  <c r="E15"/>
  <c r="G19"/>
  <c r="E23"/>
  <c r="J33"/>
  <c r="F1" i="24"/>
  <c r="C2"/>
  <c r="C3"/>
  <c r="C2" i="25" s="1"/>
  <c r="D23" i="24"/>
  <c r="D24" s="1"/>
  <c r="D36" s="1"/>
  <c r="E9" s="1"/>
  <c r="E24" s="1"/>
  <c r="E36" s="1"/>
  <c r="F9" s="1"/>
  <c r="E23"/>
  <c r="D35"/>
  <c r="E35"/>
  <c r="F35"/>
  <c r="G37"/>
  <c r="F40"/>
  <c r="C51"/>
  <c r="E51"/>
  <c r="F13" s="1"/>
  <c r="D52"/>
  <c r="E52"/>
  <c r="F52"/>
  <c r="D55"/>
  <c r="E56"/>
  <c r="F57"/>
  <c r="C1" i="23"/>
  <c r="J1"/>
  <c r="B33" s="1"/>
  <c r="J5"/>
  <c r="J6"/>
  <c r="G11"/>
  <c r="E14"/>
  <c r="E15"/>
  <c r="G16" s="1"/>
  <c r="G21" s="1"/>
  <c r="G19"/>
  <c r="E23"/>
  <c r="J33"/>
  <c r="F1" i="22"/>
  <c r="C50" s="1"/>
  <c r="C2"/>
  <c r="C3"/>
  <c r="C2" i="23"/>
  <c r="D23" i="22"/>
  <c r="D24"/>
  <c r="D36" s="1"/>
  <c r="E9" s="1"/>
  <c r="E24" s="1"/>
  <c r="E36" s="1"/>
  <c r="F9" s="1"/>
  <c r="E23"/>
  <c r="D35"/>
  <c r="E35"/>
  <c r="F35"/>
  <c r="G37"/>
  <c r="F38"/>
  <c r="F40"/>
  <c r="C51"/>
  <c r="F51" s="1"/>
  <c r="F14" s="1"/>
  <c r="D52"/>
  <c r="E52"/>
  <c r="F52"/>
  <c r="D55"/>
  <c r="E56"/>
  <c r="F57"/>
  <c r="C1" i="21"/>
  <c r="J1"/>
  <c r="B19" s="1"/>
  <c r="J5"/>
  <c r="J6"/>
  <c r="J7"/>
  <c r="G11"/>
  <c r="E14"/>
  <c r="E15"/>
  <c r="G19"/>
  <c r="E23"/>
  <c r="J33"/>
  <c r="F1" i="20"/>
  <c r="E8"/>
  <c r="C2"/>
  <c r="C3"/>
  <c r="C2" i="21" s="1"/>
  <c r="D23" i="20"/>
  <c r="E23"/>
  <c r="D24"/>
  <c r="D36" s="1"/>
  <c r="E9" s="1"/>
  <c r="D35"/>
  <c r="E35"/>
  <c r="F35"/>
  <c r="F40"/>
  <c r="C51"/>
  <c r="C53" s="1"/>
  <c r="D52"/>
  <c r="E52"/>
  <c r="F52"/>
  <c r="D55"/>
  <c r="E56"/>
  <c r="F57"/>
  <c r="C1" i="19"/>
  <c r="J1"/>
  <c r="A37"/>
  <c r="J5"/>
  <c r="J6"/>
  <c r="J7" s="1"/>
  <c r="G11"/>
  <c r="E14"/>
  <c r="E15"/>
  <c r="G19"/>
  <c r="E23"/>
  <c r="J33"/>
  <c r="F1" i="18"/>
  <c r="D8" s="1"/>
  <c r="C2"/>
  <c r="C3"/>
  <c r="C2" i="19"/>
  <c r="D23" i="18"/>
  <c r="D24"/>
  <c r="D36" s="1"/>
  <c r="E9" s="1"/>
  <c r="E24" s="1"/>
  <c r="E36" s="1"/>
  <c r="F9" s="1"/>
  <c r="E23"/>
  <c r="D35"/>
  <c r="E35"/>
  <c r="F35"/>
  <c r="G37"/>
  <c r="F38"/>
  <c r="F40"/>
  <c r="C51"/>
  <c r="F51" s="1"/>
  <c r="D52"/>
  <c r="E52"/>
  <c r="F52"/>
  <c r="D55"/>
  <c r="E56"/>
  <c r="F57"/>
  <c r="C1" i="17"/>
  <c r="J1"/>
  <c r="B11" s="1"/>
  <c r="J5"/>
  <c r="J6"/>
  <c r="G11"/>
  <c r="E14"/>
  <c r="E15"/>
  <c r="G19"/>
  <c r="E23"/>
  <c r="J33"/>
  <c r="F1" i="16"/>
  <c r="E8" s="1"/>
  <c r="C2"/>
  <c r="C3"/>
  <c r="C2" i="17"/>
  <c r="D23" i="16"/>
  <c r="D24"/>
  <c r="D36" s="1"/>
  <c r="E9" s="1"/>
  <c r="E24" s="1"/>
  <c r="E36" s="1"/>
  <c r="F9" s="1"/>
  <c r="E23"/>
  <c r="D35"/>
  <c r="E35"/>
  <c r="D15" i="30" s="1"/>
  <c r="F35" i="16"/>
  <c r="F15" i="30" s="1"/>
  <c r="F38" i="16"/>
  <c r="F40"/>
  <c r="C51"/>
  <c r="D51" s="1"/>
  <c r="D52"/>
  <c r="E52"/>
  <c r="F52"/>
  <c r="D55"/>
  <c r="E56"/>
  <c r="F57"/>
  <c r="C1" i="15"/>
  <c r="J1"/>
  <c r="C15"/>
  <c r="J5"/>
  <c r="J6"/>
  <c r="J7" s="1"/>
  <c r="G11"/>
  <c r="E14"/>
  <c r="E15"/>
  <c r="G19"/>
  <c r="E23"/>
  <c r="J33"/>
  <c r="F1" i="14"/>
  <c r="E8" s="1"/>
  <c r="C2"/>
  <c r="C3"/>
  <c r="C2" i="15"/>
  <c r="D23" i="14"/>
  <c r="D24"/>
  <c r="D36" s="1"/>
  <c r="E9" s="1"/>
  <c r="E24" s="1"/>
  <c r="E36" s="1"/>
  <c r="F9" s="1"/>
  <c r="E23"/>
  <c r="D35"/>
  <c r="E35"/>
  <c r="F35"/>
  <c r="G37"/>
  <c r="F38"/>
  <c r="F40"/>
  <c r="C51"/>
  <c r="E51" s="1"/>
  <c r="D52"/>
  <c r="E52"/>
  <c r="F52"/>
  <c r="D55"/>
  <c r="E56"/>
  <c r="F57"/>
  <c r="C1" i="13"/>
  <c r="J1"/>
  <c r="B6"/>
  <c r="J5"/>
  <c r="J6"/>
  <c r="J7" s="1"/>
  <c r="G11"/>
  <c r="E14"/>
  <c r="E15"/>
  <c r="G19"/>
  <c r="E23"/>
  <c r="J33"/>
  <c r="F1" i="12"/>
  <c r="E48"/>
  <c r="C2"/>
  <c r="C3"/>
  <c r="C2" i="13" s="1"/>
  <c r="D23" i="12"/>
  <c r="D24" s="1"/>
  <c r="E23"/>
  <c r="D35"/>
  <c r="E35"/>
  <c r="D13" i="30" s="1"/>
  <c r="F35" i="12"/>
  <c r="F13" i="30"/>
  <c r="F38" i="12"/>
  <c r="F40"/>
  <c r="C51"/>
  <c r="D51"/>
  <c r="D52"/>
  <c r="E52"/>
  <c r="F52"/>
  <c r="D55"/>
  <c r="E56"/>
  <c r="F57"/>
  <c r="C1" i="11"/>
  <c r="J1"/>
  <c r="C14" s="1"/>
  <c r="J5"/>
  <c r="J6"/>
  <c r="G11"/>
  <c r="E14"/>
  <c r="E15"/>
  <c r="G19"/>
  <c r="E23"/>
  <c r="J33"/>
  <c r="F1" i="10"/>
  <c r="D8" s="1"/>
  <c r="C2"/>
  <c r="C3"/>
  <c r="C2" i="11"/>
  <c r="D23" i="10"/>
  <c r="D24"/>
  <c r="D36" s="1"/>
  <c r="E9" s="1"/>
  <c r="E24" s="1"/>
  <c r="E36" s="1"/>
  <c r="F9" s="1"/>
  <c r="E23"/>
  <c r="D35"/>
  <c r="E35"/>
  <c r="F35"/>
  <c r="G37"/>
  <c r="F38"/>
  <c r="F40"/>
  <c r="C51"/>
  <c r="E51" s="1"/>
  <c r="D52"/>
  <c r="E52"/>
  <c r="F52"/>
  <c r="D55"/>
  <c r="E56"/>
  <c r="F57"/>
  <c r="C1" i="9"/>
  <c r="J1"/>
  <c r="A37"/>
  <c r="J5"/>
  <c r="J6"/>
  <c r="J7" s="1"/>
  <c r="G11"/>
  <c r="E14"/>
  <c r="E15"/>
  <c r="G16"/>
  <c r="G21" s="1"/>
  <c r="G19"/>
  <c r="E23"/>
  <c r="J33"/>
  <c r="F1" i="8"/>
  <c r="F8" s="1"/>
  <c r="C2"/>
  <c r="C3"/>
  <c r="C2" i="9" s="1"/>
  <c r="D23" i="8"/>
  <c r="D24"/>
  <c r="D36" s="1"/>
  <c r="E9" s="1"/>
  <c r="E24" s="1"/>
  <c r="E36" s="1"/>
  <c r="F9" s="1"/>
  <c r="E23"/>
  <c r="D35"/>
  <c r="E35"/>
  <c r="F35"/>
  <c r="F38"/>
  <c r="F40"/>
  <c r="C51"/>
  <c r="E51" s="1"/>
  <c r="F13" s="1"/>
  <c r="D52"/>
  <c r="E52"/>
  <c r="F52"/>
  <c r="D55"/>
  <c r="E56"/>
  <c r="F57"/>
  <c r="C1" i="7"/>
  <c r="J1"/>
  <c r="B9" s="1"/>
  <c r="J5"/>
  <c r="J6"/>
  <c r="J7" s="1"/>
  <c r="G11"/>
  <c r="E14"/>
  <c r="E15"/>
  <c r="G16" s="1"/>
  <c r="G19"/>
  <c r="E23"/>
  <c r="J33"/>
  <c r="F1" i="6"/>
  <c r="C50" s="1"/>
  <c r="C2"/>
  <c r="C3"/>
  <c r="C2" i="7"/>
  <c r="D23" i="6"/>
  <c r="E23"/>
  <c r="D24"/>
  <c r="D36"/>
  <c r="E9" s="1"/>
  <c r="E24" s="1"/>
  <c r="E36" s="1"/>
  <c r="F9" s="1"/>
  <c r="D35"/>
  <c r="E35"/>
  <c r="F35"/>
  <c r="F38"/>
  <c r="G37"/>
  <c r="F40"/>
  <c r="C51"/>
  <c r="C53"/>
  <c r="D52"/>
  <c r="E52"/>
  <c r="F52"/>
  <c r="D55"/>
  <c r="E56"/>
  <c r="F57"/>
  <c r="C1" i="5"/>
  <c r="J1"/>
  <c r="B19" s="1"/>
  <c r="J5"/>
  <c r="J6"/>
  <c r="G11"/>
  <c r="E14"/>
  <c r="E15"/>
  <c r="G19"/>
  <c r="E23"/>
  <c r="J33"/>
  <c r="F1" i="4"/>
  <c r="C2"/>
  <c r="C3"/>
  <c r="C2" i="5" s="1"/>
  <c r="D23" i="4"/>
  <c r="E23"/>
  <c r="D24"/>
  <c r="D36" s="1"/>
  <c r="E9" s="1"/>
  <c r="D35"/>
  <c r="E35"/>
  <c r="F35"/>
  <c r="F40"/>
  <c r="C51"/>
  <c r="D51"/>
  <c r="D52"/>
  <c r="E52"/>
  <c r="F52"/>
  <c r="D55"/>
  <c r="E56"/>
  <c r="F57"/>
  <c r="C1" i="3"/>
  <c r="J1"/>
  <c r="J5"/>
  <c r="J6"/>
  <c r="J7" s="1"/>
  <c r="G11"/>
  <c r="E14"/>
  <c r="E15"/>
  <c r="G19"/>
  <c r="E23"/>
  <c r="J33"/>
  <c r="F1" i="2"/>
  <c r="C2"/>
  <c r="C3"/>
  <c r="C2" i="3" s="1"/>
  <c r="D23" i="2"/>
  <c r="D24" s="1"/>
  <c r="D36" s="1"/>
  <c r="E9" s="1"/>
  <c r="E24" s="1"/>
  <c r="E36" s="1"/>
  <c r="F9" s="1"/>
  <c r="E23"/>
  <c r="D35"/>
  <c r="E35"/>
  <c r="F35"/>
  <c r="G37" s="1"/>
  <c r="F40"/>
  <c r="C51"/>
  <c r="E51" s="1"/>
  <c r="D52"/>
  <c r="E52"/>
  <c r="F52"/>
  <c r="D55"/>
  <c r="E56"/>
  <c r="F57"/>
  <c r="A1" i="67"/>
  <c r="G1"/>
  <c r="E5"/>
  <c r="D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A1" i="1"/>
  <c r="H1"/>
  <c r="E5" s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E32"/>
  <c r="C33"/>
  <c r="E33"/>
  <c r="C34"/>
  <c r="E34"/>
  <c r="C35"/>
  <c r="C36"/>
  <c r="C37"/>
  <c r="E37"/>
  <c r="C38"/>
  <c r="A5" i="73"/>
  <c r="C50" i="16"/>
  <c r="B13" i="42"/>
  <c r="B11"/>
  <c r="G21" i="46"/>
  <c r="G27" s="1"/>
  <c r="E41" i="22"/>
  <c r="E41" i="26"/>
  <c r="E41" i="47"/>
  <c r="A37" i="13"/>
  <c r="C15" i="21"/>
  <c r="B19" i="25"/>
  <c r="F8" i="28"/>
  <c r="D51" i="39"/>
  <c r="F12" s="1"/>
  <c r="B33" i="54"/>
  <c r="B23"/>
  <c r="C15"/>
  <c r="C14"/>
  <c r="B9"/>
  <c r="B9" i="61"/>
  <c r="E41" i="62"/>
  <c r="D51" i="14"/>
  <c r="F12"/>
  <c r="D51" i="18"/>
  <c r="F12"/>
  <c r="B23" i="23"/>
  <c r="B9"/>
  <c r="F8" i="26"/>
  <c r="C14" i="27"/>
  <c r="A37" i="33"/>
  <c r="B19"/>
  <c r="C15"/>
  <c r="D59" i="37"/>
  <c r="D51"/>
  <c r="D53"/>
  <c r="A37" i="42"/>
  <c r="B19"/>
  <c r="B6"/>
  <c r="B5"/>
  <c r="B23" i="61"/>
  <c r="E48" i="62"/>
  <c r="E48" i="6"/>
  <c r="A3" i="23"/>
  <c r="A3" i="27"/>
  <c r="B13" i="33"/>
  <c r="B13" i="38"/>
  <c r="A3" i="54"/>
  <c r="E8" i="55"/>
  <c r="B8" i="65"/>
  <c r="C53" i="43"/>
  <c r="E60"/>
  <c r="C53" i="49"/>
  <c r="C53" i="51"/>
  <c r="D59" s="1"/>
  <c r="F51" i="26"/>
  <c r="F53" s="1"/>
  <c r="F61" i="37"/>
  <c r="F51"/>
  <c r="F53"/>
  <c r="F51" i="39"/>
  <c r="F53"/>
  <c r="F61" i="41"/>
  <c r="B33" i="42"/>
  <c r="B23"/>
  <c r="C15"/>
  <c r="C14"/>
  <c r="B9"/>
  <c r="A37" i="54"/>
  <c r="B19"/>
  <c r="B13"/>
  <c r="B11"/>
  <c r="B6"/>
  <c r="C53" i="55"/>
  <c r="D59" s="1"/>
  <c r="D51"/>
  <c r="D53" s="1"/>
  <c r="A37" i="56"/>
  <c r="B11" i="61"/>
  <c r="C50" i="62"/>
  <c r="B6" i="63"/>
  <c r="E51" i="53"/>
  <c r="D51" i="51"/>
  <c r="D53"/>
  <c r="F53" i="49"/>
  <c r="E51" i="43"/>
  <c r="F13" s="1"/>
  <c r="F51"/>
  <c r="F53" s="1"/>
  <c r="D51"/>
  <c r="D53" s="1"/>
  <c r="E51" i="37"/>
  <c r="E53" s="1"/>
  <c r="E51" i="41"/>
  <c r="E51" i="55"/>
  <c r="F13" s="1"/>
  <c r="F61"/>
  <c r="F51"/>
  <c r="F53"/>
  <c r="G37"/>
  <c r="F32" i="30"/>
  <c r="G37" i="49"/>
  <c r="G37" i="47"/>
  <c r="G37" i="41"/>
  <c r="G37" i="16"/>
  <c r="G37" i="12"/>
  <c r="G37" i="8"/>
  <c r="H36" i="1"/>
  <c r="H28"/>
  <c r="H32"/>
  <c r="H33"/>
  <c r="H19"/>
  <c r="H18"/>
  <c r="H22"/>
  <c r="H21"/>
  <c r="H23"/>
  <c r="H20"/>
  <c r="H26"/>
  <c r="H12"/>
  <c r="H15"/>
  <c r="H14"/>
  <c r="H16"/>
  <c r="H13"/>
  <c r="H38"/>
  <c r="H29"/>
  <c r="H31"/>
  <c r="H34"/>
  <c r="H37"/>
  <c r="H35"/>
  <c r="H25"/>
  <c r="H24"/>
  <c r="H17"/>
  <c r="A37" i="63"/>
  <c r="C53" i="62"/>
  <c r="B19" i="61"/>
  <c r="F51" i="34"/>
  <c r="F53"/>
  <c r="F51" i="12"/>
  <c r="F53"/>
  <c r="C15" i="61"/>
  <c r="F12" i="55"/>
  <c r="E51" i="51"/>
  <c r="E53"/>
  <c r="B19" i="63"/>
  <c r="B13" i="61"/>
  <c r="F12" i="37"/>
  <c r="A3" i="38"/>
  <c r="B9" i="63"/>
  <c r="B33" i="61"/>
  <c r="B33" i="27"/>
  <c r="B33" i="15"/>
  <c r="C14" i="61"/>
  <c r="F14" i="49"/>
  <c r="B6" i="61"/>
  <c r="A37"/>
  <c r="A3" i="17"/>
  <c r="A3" i="61"/>
  <c r="C53" i="12"/>
  <c r="F61"/>
  <c r="E51"/>
  <c r="E53" s="1"/>
  <c r="F13"/>
  <c r="E51" i="26"/>
  <c r="E53"/>
  <c r="B5" i="44"/>
  <c r="B13" i="25"/>
  <c r="B23" i="27"/>
  <c r="F8" i="34"/>
  <c r="C15" i="25"/>
  <c r="A37"/>
  <c r="B5"/>
  <c r="D8" i="58"/>
  <c r="A37" i="3"/>
  <c r="B11" i="63"/>
  <c r="B13" i="52"/>
  <c r="F8" i="43"/>
  <c r="B6" i="33"/>
  <c r="B6" i="27"/>
  <c r="B6" i="25"/>
  <c r="B23" i="63"/>
  <c r="A3" i="25"/>
  <c r="C14" i="63"/>
  <c r="B9" i="33"/>
  <c r="B23"/>
  <c r="C15" i="27"/>
  <c r="A37" i="11"/>
  <c r="B9" i="25"/>
  <c r="B23"/>
  <c r="E41" i="43"/>
  <c r="B19" i="3"/>
  <c r="B11"/>
  <c r="E48" i="60"/>
  <c r="B9" i="27"/>
  <c r="E41" i="60"/>
  <c r="B5" i="27"/>
  <c r="B13" i="63"/>
  <c r="B13" i="48"/>
  <c r="F5" i="30"/>
  <c r="B11" i="33"/>
  <c r="B11" i="25"/>
  <c r="A3" i="63"/>
  <c r="B33"/>
  <c r="A3" i="33"/>
  <c r="C15" i="63"/>
  <c r="C14" i="33"/>
  <c r="B33"/>
  <c r="E8" i="37"/>
  <c r="C14" i="25"/>
  <c r="D8" i="55"/>
  <c r="D5" i="30"/>
  <c r="G6"/>
  <c r="F38" i="4"/>
  <c r="G37"/>
  <c r="F38" i="32"/>
  <c r="B5" i="59"/>
  <c r="B11"/>
  <c r="A3"/>
  <c r="E8" i="8"/>
  <c r="D51" i="28"/>
  <c r="D53" s="1"/>
  <c r="D8" i="41"/>
  <c r="E8"/>
  <c r="E41"/>
  <c r="C50"/>
  <c r="F8"/>
  <c r="K17" i="70"/>
  <c r="B18"/>
  <c r="G37" i="32"/>
  <c r="E24" i="20"/>
  <c r="E36" s="1"/>
  <c r="F9"/>
  <c r="F9" i="26"/>
  <c r="E36" i="39"/>
  <c r="F9" s="1"/>
  <c r="E36" i="62"/>
  <c r="F9" s="1"/>
  <c r="C68" i="65"/>
  <c r="C83" s="1"/>
  <c r="D57" s="1"/>
  <c r="D68" s="1"/>
  <c r="D83" s="1"/>
  <c r="J29" i="70"/>
  <c r="J30"/>
  <c r="E41" i="14"/>
  <c r="E8" i="10"/>
  <c r="F38" i="28"/>
  <c r="G37"/>
  <c r="G6" i="68"/>
  <c r="F5"/>
  <c r="D5"/>
  <c r="B5"/>
  <c r="B56" i="65"/>
  <c r="B8" i="66"/>
  <c r="B58"/>
  <c r="E41" i="2"/>
  <c r="D36" i="12"/>
  <c r="E9" s="1"/>
  <c r="E24"/>
  <c r="E36" s="1"/>
  <c r="F9" s="1"/>
  <c r="F38" i="20"/>
  <c r="G37"/>
  <c r="E48" i="22"/>
  <c r="F8"/>
  <c r="D51" i="24"/>
  <c r="F51"/>
  <c r="F14" s="1"/>
  <c r="F38" i="39"/>
  <c r="G37"/>
  <c r="E24" i="4"/>
  <c r="E36" s="1"/>
  <c r="F9" s="1"/>
  <c r="E36" i="28"/>
  <c r="F9" s="1"/>
  <c r="E24" i="32"/>
  <c r="E36" s="1"/>
  <c r="F9"/>
  <c r="K28" i="70"/>
  <c r="C14" i="19"/>
  <c r="B23"/>
  <c r="B6"/>
  <c r="C50" i="20"/>
  <c r="D8" i="26"/>
  <c r="C50"/>
  <c r="E8"/>
  <c r="E48"/>
  <c r="E41" i="28"/>
  <c r="E8"/>
  <c r="E48"/>
  <c r="E48" i="39"/>
  <c r="F51" i="41"/>
  <c r="F53" s="1"/>
  <c r="D51"/>
  <c r="D53" s="1"/>
  <c r="E51" i="45"/>
  <c r="E53" s="1"/>
  <c r="D8" i="60"/>
  <c r="E8"/>
  <c r="F8"/>
  <c r="G37" i="58"/>
  <c r="F51" i="8"/>
  <c r="F8" i="47"/>
  <c r="E8" i="39"/>
  <c r="G37" i="43"/>
  <c r="F38" i="58"/>
  <c r="F38" i="62"/>
  <c r="D8"/>
  <c r="H29" i="70"/>
  <c r="H30" s="1"/>
  <c r="K30"/>
  <c r="B19" i="17"/>
  <c r="E8" i="32"/>
  <c r="A37" i="52"/>
  <c r="B23" i="9"/>
  <c r="D8" i="12"/>
  <c r="B13" i="15"/>
  <c r="B5" i="38"/>
  <c r="C15"/>
  <c r="B33"/>
  <c r="B13" i="46"/>
  <c r="F33" i="30"/>
  <c r="E35" i="1"/>
  <c r="F36" i="30"/>
  <c r="E53" i="43"/>
  <c r="A3" i="19"/>
  <c r="D51" i="8"/>
  <c r="F12" s="1"/>
  <c r="C50" i="28"/>
  <c r="E38" i="1"/>
  <c r="E36"/>
  <c r="D8" i="4"/>
  <c r="C53" i="8"/>
  <c r="B5" i="17"/>
  <c r="D8" i="20"/>
  <c r="D8" i="28"/>
  <c r="D8" i="32"/>
  <c r="F38" i="2"/>
  <c r="F38" i="24"/>
  <c r="F38" i="60"/>
  <c r="F14" i="34"/>
  <c r="B29" i="70"/>
  <c r="K18"/>
  <c r="F12" i="28"/>
  <c r="K29" i="70"/>
  <c r="B30"/>
  <c r="E41" i="4"/>
  <c r="E48"/>
  <c r="F8"/>
  <c r="C50"/>
  <c r="B5" i="13"/>
  <c r="C14"/>
  <c r="B19"/>
  <c r="B13"/>
  <c r="B9"/>
  <c r="E48" i="24"/>
  <c r="C50"/>
  <c r="F8"/>
  <c r="E41"/>
  <c r="D8"/>
  <c r="B5" i="29"/>
  <c r="B23"/>
  <c r="B9"/>
  <c r="B11"/>
  <c r="B33"/>
  <c r="B13"/>
  <c r="A37"/>
  <c r="B19"/>
  <c r="A3"/>
  <c r="B6"/>
  <c r="C14"/>
  <c r="C15"/>
  <c r="B33" i="44"/>
  <c r="B9"/>
  <c r="A3"/>
  <c r="C14"/>
  <c r="B19"/>
  <c r="B6"/>
  <c r="B13"/>
  <c r="C15"/>
  <c r="B11"/>
  <c r="E48" i="14"/>
  <c r="D51" i="26"/>
  <c r="C53"/>
  <c r="B23" i="40"/>
  <c r="E8" i="49"/>
  <c r="F51" i="58"/>
  <c r="F53" s="1"/>
  <c r="E8" i="4"/>
  <c r="E8" i="24"/>
  <c r="F13" i="26"/>
  <c r="F14"/>
  <c r="E51" i="34"/>
  <c r="D51"/>
  <c r="F12" s="1"/>
  <c r="C53"/>
  <c r="E60" s="1"/>
  <c r="E51" i="62"/>
  <c r="F13" s="1"/>
  <c r="D51"/>
  <c r="F12" s="1"/>
  <c r="F51"/>
  <c r="F53" s="1"/>
  <c r="A37" i="44"/>
  <c r="F14" i="39"/>
  <c r="F61" i="49"/>
  <c r="A3" i="3"/>
  <c r="B5"/>
  <c r="B33"/>
  <c r="C14"/>
  <c r="B23"/>
  <c r="C15"/>
  <c r="B6"/>
  <c r="B13"/>
  <c r="B9"/>
  <c r="F51" i="6"/>
  <c r="F14" s="1"/>
  <c r="E51" i="16"/>
  <c r="F13" s="1"/>
  <c r="E48" i="18"/>
  <c r="C15" i="35"/>
  <c r="B5"/>
  <c r="B19" i="48"/>
  <c r="A37"/>
  <c r="B6"/>
  <c r="B9"/>
  <c r="B23" i="44"/>
  <c r="E41" i="16"/>
  <c r="E53" i="62"/>
  <c r="D53"/>
  <c r="E60" i="26"/>
  <c r="D53" i="34"/>
  <c r="F14" i="41"/>
  <c r="C53" i="2"/>
  <c r="F61" s="1"/>
  <c r="E41" i="12"/>
  <c r="D59" i="41"/>
  <c r="E60"/>
  <c r="D59" i="12"/>
  <c r="E60"/>
  <c r="F51" i="47"/>
  <c r="E51"/>
  <c r="E53" s="1"/>
  <c r="C53"/>
  <c r="A3" i="50"/>
  <c r="B6"/>
  <c r="B13"/>
  <c r="C15"/>
  <c r="B5" i="56"/>
  <c r="B33"/>
  <c r="B9"/>
  <c r="B19"/>
  <c r="C15"/>
  <c r="B11"/>
  <c r="B23"/>
  <c r="B13"/>
  <c r="C53" i="58"/>
  <c r="D51"/>
  <c r="D53" s="1"/>
  <c r="E51"/>
  <c r="F13" s="1"/>
  <c r="D53" i="18"/>
  <c r="F8" i="2"/>
  <c r="D8"/>
  <c r="C8" i="65"/>
  <c r="C8" i="66"/>
  <c r="C58" s="1"/>
  <c r="D56" i="65"/>
  <c r="C88" i="66"/>
  <c r="D8"/>
  <c r="D58" s="1"/>
  <c r="C56" i="65"/>
  <c r="E8" i="2"/>
  <c r="C38" i="66"/>
  <c r="D8" i="65"/>
  <c r="C50" i="2"/>
  <c r="E48"/>
  <c r="F51" i="10"/>
  <c r="E8" i="43"/>
  <c r="D8"/>
  <c r="F12"/>
  <c r="B9" i="50"/>
  <c r="C14" i="56"/>
  <c r="D53" i="14"/>
  <c r="C50" i="10"/>
  <c r="E48"/>
  <c r="E41"/>
  <c r="F8"/>
  <c r="A3" i="46"/>
  <c r="C15"/>
  <c r="A37"/>
  <c r="B5"/>
  <c r="B6"/>
  <c r="B5" i="5"/>
  <c r="B33"/>
  <c r="B11"/>
  <c r="C15"/>
  <c r="B13"/>
  <c r="D51" i="6"/>
  <c r="D53" s="1"/>
  <c r="F51" i="14"/>
  <c r="F14" s="1"/>
  <c r="C53"/>
  <c r="D59" s="1"/>
  <c r="D51" i="20"/>
  <c r="B5" i="21"/>
  <c r="B6"/>
  <c r="C14"/>
  <c r="B23"/>
  <c r="B9"/>
  <c r="E51" i="22"/>
  <c r="F13" s="1"/>
  <c r="F51" i="45"/>
  <c r="F53" s="1"/>
  <c r="C53"/>
  <c r="E60" s="1"/>
  <c r="D51"/>
  <c r="D53"/>
  <c r="C50" i="47"/>
  <c r="E48"/>
  <c r="B19" i="46"/>
  <c r="B5" i="50"/>
  <c r="B6" i="56"/>
  <c r="F12" i="58"/>
  <c r="F53" i="47"/>
  <c r="F14"/>
  <c r="F12" i="45"/>
  <c r="D59"/>
  <c r="E60" i="47"/>
  <c r="D59"/>
  <c r="F61"/>
  <c r="D59" i="2"/>
  <c r="H10" i="30"/>
  <c r="F12" i="51"/>
  <c r="F14" i="37"/>
  <c r="E51" i="39"/>
  <c r="E53" s="1"/>
  <c r="C53" i="4"/>
  <c r="D59" s="1"/>
  <c r="F8" i="51"/>
  <c r="B9" i="35"/>
  <c r="B23"/>
  <c r="C50" i="18"/>
  <c r="E53" i="16"/>
  <c r="D53" i="39"/>
  <c r="A37" i="40"/>
  <c r="C50" i="14"/>
  <c r="F12" i="41"/>
  <c r="D53" i="8"/>
  <c r="F14" i="12"/>
  <c r="D8" i="39"/>
  <c r="C14" i="52"/>
  <c r="B19" i="15"/>
  <c r="B5"/>
  <c r="B9" i="9"/>
  <c r="B23" i="52"/>
  <c r="B33"/>
  <c r="B13" i="17"/>
  <c r="F13" i="45"/>
  <c r="A37" i="35"/>
  <c r="F8" i="14"/>
  <c r="B33" i="59"/>
  <c r="E8" i="53"/>
  <c r="F51" i="60"/>
  <c r="F53" s="1"/>
  <c r="B19" i="59"/>
  <c r="A37"/>
  <c r="C14"/>
  <c r="C15" i="7"/>
  <c r="E41" i="18"/>
  <c r="B9" i="40"/>
  <c r="B6" i="15"/>
  <c r="B6" i="7"/>
  <c r="B11" i="9"/>
  <c r="F13" i="51"/>
  <c r="E53" i="55"/>
  <c r="D59" i="43"/>
  <c r="B19" i="52"/>
  <c r="D8" i="45"/>
  <c r="C15" i="52"/>
  <c r="B13" i="23"/>
  <c r="B6" i="9"/>
  <c r="F8" i="6"/>
  <c r="B19" i="23"/>
  <c r="C15" i="9"/>
  <c r="D8" i="6"/>
  <c r="E41" i="8"/>
  <c r="C14" i="9"/>
  <c r="B5" i="11"/>
  <c r="C14" i="15"/>
  <c r="D8" i="16"/>
  <c r="B5" i="23"/>
  <c r="E8" i="45"/>
  <c r="B5" i="52"/>
  <c r="E48" i="53"/>
  <c r="E53" i="8"/>
  <c r="D51" i="10"/>
  <c r="F12" s="1"/>
  <c r="E41" i="51"/>
  <c r="B6" i="35"/>
  <c r="A3"/>
  <c r="B33"/>
  <c r="E8" i="18"/>
  <c r="C53" i="16"/>
  <c r="E48" i="49"/>
  <c r="A3" i="40"/>
  <c r="D8" i="14"/>
  <c r="F8" i="39"/>
  <c r="A3" i="15"/>
  <c r="B23"/>
  <c r="B19" i="9"/>
  <c r="B11" i="52"/>
  <c r="B9"/>
  <c r="B23" i="17"/>
  <c r="E41" i="39"/>
  <c r="C50" i="53"/>
  <c r="D51" i="60"/>
  <c r="F12" s="1"/>
  <c r="B23" i="59"/>
  <c r="B13"/>
  <c r="F8" i="16"/>
  <c r="A37" i="15"/>
  <c r="B13" i="7"/>
  <c r="E48" i="51"/>
  <c r="B33" i="17"/>
  <c r="F61" i="43"/>
  <c r="B6" i="59"/>
  <c r="F8" i="45"/>
  <c r="B11" i="23"/>
  <c r="E41" i="45"/>
  <c r="C15" i="23"/>
  <c r="A37"/>
  <c r="B33" i="11"/>
  <c r="E48" i="58"/>
  <c r="E41" i="6"/>
  <c r="C50" i="51"/>
  <c r="B13" i="35"/>
  <c r="B19"/>
  <c r="B11"/>
  <c r="F8" i="18"/>
  <c r="E41" i="49"/>
  <c r="B13" i="40"/>
  <c r="A3" i="52"/>
  <c r="B6" i="17"/>
  <c r="B11" i="15"/>
  <c r="B9"/>
  <c r="B13" i="9"/>
  <c r="B5"/>
  <c r="C15" i="59"/>
  <c r="B19" i="7"/>
  <c r="B33"/>
  <c r="C50" i="58"/>
  <c r="B33" i="9"/>
  <c r="A3"/>
  <c r="B6" i="23"/>
  <c r="C14"/>
  <c r="F14" i="60"/>
  <c r="D59" i="16"/>
  <c r="F61" i="4"/>
  <c r="E60"/>
  <c r="D53" i="60"/>
  <c r="F61" i="39"/>
  <c r="E60"/>
  <c r="F53" i="51"/>
  <c r="G25" i="46"/>
  <c r="G21" i="38"/>
  <c r="G25" s="1"/>
  <c r="F12" i="12"/>
  <c r="F23"/>
  <c r="F12" i="47"/>
  <c r="E53" i="60"/>
  <c r="F13" i="39"/>
  <c r="F23" s="1"/>
  <c r="F24" s="1"/>
  <c r="F39" s="1"/>
  <c r="F41" s="1"/>
  <c r="F27" i="1" s="1"/>
  <c r="H27" s="1"/>
  <c r="F53" i="10"/>
  <c r="F14"/>
  <c r="D59" i="8"/>
  <c r="F61"/>
  <c r="E60"/>
  <c r="D59" i="32"/>
  <c r="F61"/>
  <c r="F12" i="20"/>
  <c r="D53"/>
  <c r="F61" i="58"/>
  <c r="E60"/>
  <c r="D59"/>
  <c r="E53" i="34"/>
  <c r="F13"/>
  <c r="D59" i="26"/>
  <c r="F61"/>
  <c r="E53" i="53"/>
  <c r="F13"/>
  <c r="D53" i="16"/>
  <c r="F12"/>
  <c r="E60" i="32"/>
  <c r="F14" i="55"/>
  <c r="F23" s="1"/>
  <c r="F24" s="1"/>
  <c r="F39" s="1"/>
  <c r="F41" s="1"/>
  <c r="E53" i="58"/>
  <c r="E60" i="6"/>
  <c r="F61"/>
  <c r="E60" i="16"/>
  <c r="F61"/>
  <c r="F12" i="26"/>
  <c r="F23" s="1"/>
  <c r="F24" s="1"/>
  <c r="F39" s="1"/>
  <c r="F41" s="1"/>
  <c r="D53"/>
  <c r="F14" i="8"/>
  <c r="F53"/>
  <c r="D53" i="24"/>
  <c r="F12"/>
  <c r="F23"/>
  <c r="F24" s="1"/>
  <c r="F39" s="1"/>
  <c r="F41" s="1"/>
  <c r="D59" i="62"/>
  <c r="F61"/>
  <c r="E60"/>
  <c r="F12" i="4"/>
  <c r="F12" i="53"/>
  <c r="F13" i="37"/>
  <c r="F23" s="1"/>
  <c r="F24" s="1"/>
  <c r="F39" s="1"/>
  <c r="F41" s="1"/>
  <c r="D53" i="10"/>
  <c r="E60" i="2"/>
  <c r="F13" i="47"/>
  <c r="F23" s="1"/>
  <c r="F24" s="1"/>
  <c r="F39" s="1"/>
  <c r="F41" s="1"/>
  <c r="E53" i="22"/>
  <c r="F53" i="14"/>
  <c r="D59" i="6"/>
  <c r="F53"/>
  <c r="F53" i="24"/>
  <c r="F61" i="34"/>
  <c r="F13" i="28"/>
  <c r="F61" i="51"/>
  <c r="F13" i="41"/>
  <c r="F23"/>
  <c r="F24" s="1"/>
  <c r="F39" s="1"/>
  <c r="F41" s="1"/>
  <c r="E53"/>
  <c r="E60" i="49"/>
  <c r="D59"/>
  <c r="E60" i="14"/>
  <c r="E53" i="24"/>
  <c r="C50" i="45"/>
  <c r="A3" i="7"/>
  <c r="E8" i="12"/>
  <c r="E48" i="16"/>
  <c r="B23" i="7"/>
  <c r="B11" i="40"/>
  <c r="F8" i="53"/>
  <c r="D8" i="34"/>
  <c r="B19" i="11"/>
  <c r="F51" i="53"/>
  <c r="C15" i="40"/>
  <c r="F8" i="12"/>
  <c r="C14" i="17"/>
  <c r="E8" i="34"/>
  <c r="F8" i="58"/>
  <c r="E48" i="34"/>
  <c r="E48" i="8"/>
  <c r="B19" i="40"/>
  <c r="D8" i="47"/>
  <c r="C53" i="22"/>
  <c r="A3" i="21"/>
  <c r="B13"/>
  <c r="F51" i="20"/>
  <c r="E51" i="6"/>
  <c r="A3" i="5"/>
  <c r="C14"/>
  <c r="B9" i="46"/>
  <c r="C14"/>
  <c r="B33"/>
  <c r="C50" i="43"/>
  <c r="B23" i="50"/>
  <c r="B33"/>
  <c r="F51" i="2"/>
  <c r="B5" i="48"/>
  <c r="B11"/>
  <c r="B11" i="13"/>
  <c r="C15"/>
  <c r="B33" i="40"/>
  <c r="A3" i="13"/>
  <c r="B33"/>
  <c r="B5" i="19"/>
  <c r="B13"/>
  <c r="B6" i="38"/>
  <c r="C53" i="53"/>
  <c r="E41" i="32"/>
  <c r="F8" i="20"/>
  <c r="B9" i="19"/>
  <c r="B33"/>
  <c r="E8" i="22"/>
  <c r="D8"/>
  <c r="F51" i="28"/>
  <c r="D8" i="8"/>
  <c r="E48" i="37"/>
  <c r="B11" i="27"/>
  <c r="F8" i="55"/>
  <c r="B5" i="7"/>
  <c r="C50" i="37"/>
  <c r="B13" i="27"/>
  <c r="E51" i="18"/>
  <c r="D51" i="49"/>
  <c r="D53" s="1"/>
  <c r="E51"/>
  <c r="F8" i="62"/>
  <c r="C50" i="55"/>
  <c r="E48"/>
  <c r="B6" i="5"/>
  <c r="C50" i="32"/>
  <c r="B9" i="5"/>
  <c r="C53" i="10"/>
  <c r="D59" s="1"/>
  <c r="B23" i="11"/>
  <c r="F51" i="16"/>
  <c r="B9" i="17"/>
  <c r="E41" i="20"/>
  <c r="C53" i="24"/>
  <c r="F8" i="32"/>
  <c r="C50" i="34"/>
  <c r="E41" i="53"/>
  <c r="E41" i="58"/>
  <c r="B11" i="11"/>
  <c r="C15"/>
  <c r="C15" i="17"/>
  <c r="B6" i="40"/>
  <c r="B13" i="11"/>
  <c r="C14" i="7"/>
  <c r="C50" i="49"/>
  <c r="C50" i="8"/>
  <c r="F51" i="4"/>
  <c r="F14" s="1"/>
  <c r="A37" i="7"/>
  <c r="B9" i="11"/>
  <c r="F8" i="49"/>
  <c r="C50" i="12"/>
  <c r="A37" i="50"/>
  <c r="D51" i="22"/>
  <c r="D53" s="1"/>
  <c r="B33" i="21"/>
  <c r="A37"/>
  <c r="B11"/>
  <c r="E51" i="20"/>
  <c r="E53" s="1"/>
  <c r="A37" i="5"/>
  <c r="B23" i="46"/>
  <c r="B11" i="50"/>
  <c r="C14"/>
  <c r="E51" i="4"/>
  <c r="E53" s="1"/>
  <c r="E8" i="51"/>
  <c r="D51" i="2"/>
  <c r="F12" s="1"/>
  <c r="E51" i="32"/>
  <c r="E53" s="1"/>
  <c r="C15" i="48"/>
  <c r="B33"/>
  <c r="C14"/>
  <c r="B5" i="40"/>
  <c r="B23" i="13"/>
  <c r="B19" i="19"/>
  <c r="C14" i="38"/>
  <c r="A37"/>
  <c r="C15" i="19"/>
  <c r="E48" i="20"/>
  <c r="B11" i="19"/>
  <c r="C53" i="60"/>
  <c r="E60" s="1"/>
  <c r="A3" i="11"/>
  <c r="B6"/>
  <c r="A3" i="48"/>
  <c r="A37" i="17"/>
  <c r="A37" i="27"/>
  <c r="F8" i="37"/>
  <c r="D8"/>
  <c r="B11" i="38"/>
  <c r="B9"/>
  <c r="B19"/>
  <c r="F51" i="32"/>
  <c r="F14" s="1"/>
  <c r="D51"/>
  <c r="D53" s="1"/>
  <c r="F53"/>
  <c r="F12"/>
  <c r="D59" i="60"/>
  <c r="F13" i="32"/>
  <c r="F13" i="20"/>
  <c r="F12" i="22"/>
  <c r="E60" i="10"/>
  <c r="F61"/>
  <c r="F12" i="49"/>
  <c r="F61" i="53"/>
  <c r="E60"/>
  <c r="D59"/>
  <c r="F13" i="6"/>
  <c r="E53"/>
  <c r="D59" i="22"/>
  <c r="F61"/>
  <c r="E60"/>
  <c r="F13" i="4"/>
  <c r="E60" i="24"/>
  <c r="D59"/>
  <c r="F61"/>
  <c r="E53" i="49"/>
  <c r="F13"/>
  <c r="F53" i="2"/>
  <c r="F14"/>
  <c r="F53" i="4"/>
  <c r="F14" i="16"/>
  <c r="F53"/>
  <c r="F53" i="53"/>
  <c r="F14"/>
  <c r="D53" i="2"/>
  <c r="E53" i="18"/>
  <c r="F13"/>
  <c r="F53" i="28"/>
  <c r="F14"/>
  <c r="F23"/>
  <c r="F24" s="1"/>
  <c r="F39" s="1"/>
  <c r="F41" s="1"/>
  <c r="F53" i="20"/>
  <c r="F14"/>
  <c r="F23" s="1"/>
  <c r="F24" s="1"/>
  <c r="F39" s="1"/>
  <c r="F41" s="1"/>
  <c r="F23" i="53"/>
  <c r="F24"/>
  <c r="F39" s="1"/>
  <c r="F41" s="1"/>
  <c r="F13" i="14" l="1"/>
  <c r="E53"/>
  <c r="F14" i="18"/>
  <c r="F53"/>
  <c r="F23"/>
  <c r="F24" s="1"/>
  <c r="F39" s="1"/>
  <c r="F41" s="1"/>
  <c r="F13" i="2"/>
  <c r="F23" s="1"/>
  <c r="F24" s="1"/>
  <c r="F39" s="1"/>
  <c r="F41" s="1"/>
  <c r="E53"/>
  <c r="F13" i="10"/>
  <c r="E53"/>
  <c r="E60" i="20"/>
  <c r="F61"/>
  <c r="D59"/>
  <c r="F23" i="32"/>
  <c r="F24" s="1"/>
  <c r="F39" s="1"/>
  <c r="F41" s="1"/>
  <c r="F23" i="8"/>
  <c r="F24" s="1"/>
  <c r="F39" s="1"/>
  <c r="F41" s="1"/>
  <c r="F23" i="14"/>
  <c r="F24" s="1"/>
  <c r="F39" s="1"/>
  <c r="F41" s="1"/>
  <c r="F23" i="16"/>
  <c r="F24" s="1"/>
  <c r="F39" s="1"/>
  <c r="F41" s="1"/>
  <c r="G15" i="30" s="1"/>
  <c r="H15" s="1"/>
  <c r="F23" i="22"/>
  <c r="F24" s="1"/>
  <c r="F39" s="1"/>
  <c r="F41" s="1"/>
  <c r="F23" i="49"/>
  <c r="F24" s="1"/>
  <c r="F39" s="1"/>
  <c r="F41" s="1"/>
  <c r="F23" i="4"/>
  <c r="F24" s="1"/>
  <c r="F39" s="1"/>
  <c r="F41" s="1"/>
  <c r="F23" i="34"/>
  <c r="F24" s="1"/>
  <c r="F39" s="1"/>
  <c r="F41" s="1"/>
  <c r="F23" i="10"/>
  <c r="F24" s="1"/>
  <c r="F39" s="1"/>
  <c r="F41" s="1"/>
  <c r="G27" i="38"/>
  <c r="F61" i="45"/>
  <c r="F14" i="62"/>
  <c r="F23" s="1"/>
  <c r="F24" s="1"/>
  <c r="F39" s="1"/>
  <c r="F41" s="1"/>
  <c r="D59" i="34"/>
  <c r="F14" i="58"/>
  <c r="F23" s="1"/>
  <c r="F24" s="1"/>
  <c r="F39" s="1"/>
  <c r="F41" s="1"/>
  <c r="F24" i="12"/>
  <c r="F39" s="1"/>
  <c r="F41" s="1"/>
  <c r="G16" i="3"/>
  <c r="G21" s="1"/>
  <c r="G16" i="5"/>
  <c r="G21" s="1"/>
  <c r="G16" i="11"/>
  <c r="G21" s="1"/>
  <c r="G16" i="13"/>
  <c r="G21" s="1"/>
  <c r="G16" i="15"/>
  <c r="G21" s="1"/>
  <c r="G27" s="1"/>
  <c r="G16" i="17"/>
  <c r="G21" s="1"/>
  <c r="C53" i="18"/>
  <c r="G16" i="19"/>
  <c r="G21" s="1"/>
  <c r="J7" i="23"/>
  <c r="G16" i="25"/>
  <c r="G21" s="1"/>
  <c r="G27" s="1"/>
  <c r="G16" i="33"/>
  <c r="G21" s="1"/>
  <c r="G27" s="1"/>
  <c r="G16" i="35"/>
  <c r="G21" s="1"/>
  <c r="J7" i="42"/>
  <c r="G16" i="44"/>
  <c r="G21" s="1"/>
  <c r="B37" i="30"/>
  <c r="G16" i="54"/>
  <c r="G21" s="1"/>
  <c r="G16" i="63"/>
  <c r="G21" s="1"/>
  <c r="G32" i="30"/>
  <c r="H32" s="1"/>
  <c r="F34" i="1"/>
  <c r="G30" i="30"/>
  <c r="H30" s="1"/>
  <c r="F32" i="1"/>
  <c r="G33" i="30"/>
  <c r="H33" s="1"/>
  <c r="F35" i="1"/>
  <c r="G13" i="30"/>
  <c r="H13" s="1"/>
  <c r="F61" i="60"/>
  <c r="F23"/>
  <c r="F24" s="1"/>
  <c r="F39" s="1"/>
  <c r="F41" s="1"/>
  <c r="F23" i="51"/>
  <c r="F24" s="1"/>
  <c r="F39" s="1"/>
  <c r="F41" s="1"/>
  <c r="F61" i="14"/>
  <c r="F12" i="6"/>
  <c r="F23" s="1"/>
  <c r="F24" s="1"/>
  <c r="F39" s="1"/>
  <c r="F41" s="1"/>
  <c r="F14" i="45"/>
  <c r="F23" s="1"/>
  <c r="F24" s="1"/>
  <c r="F37" i="30"/>
  <c r="D37"/>
  <c r="D86" i="66"/>
  <c r="D88" s="1"/>
  <c r="K30" i="71"/>
  <c r="J29" i="15"/>
  <c r="J31" s="1"/>
  <c r="J35" s="1"/>
  <c r="D53" i="47"/>
  <c r="G21" i="50"/>
  <c r="D53" i="53"/>
  <c r="F14" i="43"/>
  <c r="F23" s="1"/>
  <c r="F24" s="1"/>
  <c r="F39" s="1"/>
  <c r="F41" s="1"/>
  <c r="G27" i="30" s="1"/>
  <c r="H27" s="1"/>
  <c r="E60" i="51"/>
  <c r="E60" i="55"/>
  <c r="B11" i="7"/>
  <c r="F6" i="1"/>
  <c r="E8" i="6"/>
  <c r="B23" i="5"/>
  <c r="D53" i="4"/>
  <c r="J7" i="5"/>
  <c r="G21" i="7"/>
  <c r="J7" i="11"/>
  <c r="D53" i="12"/>
  <c r="J7" i="17"/>
  <c r="G16" i="21"/>
  <c r="G21" s="1"/>
  <c r="F53" i="22"/>
  <c r="J7" i="25"/>
  <c r="J29" s="1"/>
  <c r="J31" s="1"/>
  <c r="J35" s="1"/>
  <c r="D21" i="1" s="1"/>
  <c r="J7" i="27"/>
  <c r="C53" i="28"/>
  <c r="E53"/>
  <c r="G16" i="29"/>
  <c r="G21" s="1"/>
  <c r="G27" s="1"/>
  <c r="J29" s="1"/>
  <c r="J31" s="1"/>
  <c r="J35" s="1"/>
  <c r="D23" i="1" s="1"/>
  <c r="J7" i="33"/>
  <c r="J29" s="1"/>
  <c r="J31" s="1"/>
  <c r="J35" s="1"/>
  <c r="D24" i="1" s="1"/>
  <c r="J7" i="35"/>
  <c r="J7" i="38"/>
  <c r="J7" i="40"/>
  <c r="G16" i="42"/>
  <c r="G21" s="1"/>
  <c r="J7" i="44"/>
  <c r="F38" i="45"/>
  <c r="F39" s="1"/>
  <c r="F41" s="1"/>
  <c r="F30" i="1" s="1"/>
  <c r="H30" s="1"/>
  <c r="G21" i="48"/>
  <c r="G27" s="1"/>
  <c r="J29" s="1"/>
  <c r="J31" s="1"/>
  <c r="J35" s="1"/>
  <c r="D31" i="1" s="1"/>
  <c r="J7" i="50"/>
  <c r="G16" i="52"/>
  <c r="G21" s="1"/>
  <c r="J7" i="54"/>
  <c r="G16" i="56"/>
  <c r="G21" s="1"/>
  <c r="J7" i="59"/>
  <c r="G16" i="61"/>
  <c r="G21" s="1"/>
  <c r="J7" i="63"/>
  <c r="B18" i="71"/>
  <c r="F11" i="1"/>
  <c r="H11" s="1"/>
  <c r="F31"/>
  <c r="G35" i="30"/>
  <c r="H35" s="1"/>
  <c r="F37" i="1"/>
  <c r="F33"/>
  <c r="G31" i="30"/>
  <c r="G27" i="3"/>
  <c r="J29" s="1"/>
  <c r="J31" s="1"/>
  <c r="J35" s="1"/>
  <c r="G25"/>
  <c r="G27" i="5"/>
  <c r="J29" s="1"/>
  <c r="G25"/>
  <c r="G27" i="7"/>
  <c r="J29" s="1"/>
  <c r="J31" s="1"/>
  <c r="J35" s="1"/>
  <c r="D12" i="1" s="1"/>
  <c r="G25" i="7"/>
  <c r="G27" i="9"/>
  <c r="J29" s="1"/>
  <c r="G25"/>
  <c r="G27" i="11"/>
  <c r="J29" s="1"/>
  <c r="G25"/>
  <c r="D16" i="1"/>
  <c r="D17"/>
  <c r="G27" i="17"/>
  <c r="J29" s="1"/>
  <c r="G25"/>
  <c r="G27" i="19"/>
  <c r="J29" s="1"/>
  <c r="J31" s="1"/>
  <c r="J35" s="1"/>
  <c r="D18" i="1" s="1"/>
  <c r="G25" i="19"/>
  <c r="G27" i="21"/>
  <c r="J29" s="1"/>
  <c r="J31" s="1"/>
  <c r="J35" s="1"/>
  <c r="D19" i="1" s="1"/>
  <c r="G25" i="21"/>
  <c r="G27" i="23"/>
  <c r="J29" s="1"/>
  <c r="G25"/>
  <c r="G27" i="27"/>
  <c r="J29" s="1"/>
  <c r="J31" s="1"/>
  <c r="J35" s="1"/>
  <c r="D22" i="1" s="1"/>
  <c r="G25" i="27"/>
  <c r="J29" i="38"/>
  <c r="J31" s="1"/>
  <c r="J35" s="1"/>
  <c r="D26" i="1" s="1"/>
  <c r="G27" i="40"/>
  <c r="J29" s="1"/>
  <c r="G25"/>
  <c r="G27" i="42"/>
  <c r="J29" s="1"/>
  <c r="J31" s="1"/>
  <c r="J35" s="1"/>
  <c r="D28" i="1" s="1"/>
  <c r="G25" i="42"/>
  <c r="J29" i="46"/>
  <c r="J31" s="1"/>
  <c r="J35" s="1"/>
  <c r="D30" i="1" s="1"/>
  <c r="G25" i="50"/>
  <c r="G27"/>
  <c r="J29" s="1"/>
  <c r="G27" i="52"/>
  <c r="J29" s="1"/>
  <c r="J31" s="1"/>
  <c r="J35" s="1"/>
  <c r="D33" i="1" s="1"/>
  <c r="G25" i="52"/>
  <c r="G27" i="54"/>
  <c r="J29" s="1"/>
  <c r="G25"/>
  <c r="G27" i="56"/>
  <c r="J29" s="1"/>
  <c r="J31" s="1"/>
  <c r="J35" s="1"/>
  <c r="D35" i="1" s="1"/>
  <c r="G25" i="56"/>
  <c r="G25" i="59"/>
  <c r="G27"/>
  <c r="J29" s="1"/>
  <c r="G27" i="61"/>
  <c r="J29" s="1"/>
  <c r="J31" s="1"/>
  <c r="J35" s="1"/>
  <c r="D37" i="1" s="1"/>
  <c r="G25" i="61"/>
  <c r="G27" i="63"/>
  <c r="J29" s="1"/>
  <c r="G25"/>
  <c r="J31" i="5"/>
  <c r="J35" s="1"/>
  <c r="D11" i="1" s="1"/>
  <c r="J31" i="9"/>
  <c r="J35" s="1"/>
  <c r="D13" i="1" s="1"/>
  <c r="J31" i="11"/>
  <c r="J35" s="1"/>
  <c r="D14" i="1" s="1"/>
  <c r="J31" i="17"/>
  <c r="J35" s="1"/>
  <c r="J31" i="23"/>
  <c r="J35" s="1"/>
  <c r="D20" i="1" s="1"/>
  <c r="J31" i="40"/>
  <c r="J35" s="1"/>
  <c r="D27" i="1" s="1"/>
  <c r="J31" i="50"/>
  <c r="J35" s="1"/>
  <c r="D32" i="1" s="1"/>
  <c r="J31" i="54"/>
  <c r="J35" s="1"/>
  <c r="D34" i="1" s="1"/>
  <c r="J31" i="59"/>
  <c r="J35" s="1"/>
  <c r="J31" i="63"/>
  <c r="J35" s="1"/>
  <c r="F36" i="1" l="1"/>
  <c r="G34" i="30"/>
  <c r="H34" s="1"/>
  <c r="G36"/>
  <c r="H36" s="1"/>
  <c r="F38" i="1"/>
  <c r="G25" i="44"/>
  <c r="G27"/>
  <c r="J29" s="1"/>
  <c r="J31" s="1"/>
  <c r="J35" s="1"/>
  <c r="D29" i="1" s="1"/>
  <c r="G27" i="35"/>
  <c r="J29" s="1"/>
  <c r="J31" s="1"/>
  <c r="J35" s="1"/>
  <c r="D25" i="1" s="1"/>
  <c r="G25" i="35"/>
  <c r="D10" i="1"/>
  <c r="G25" i="33"/>
  <c r="G25" i="25"/>
  <c r="G25" i="15"/>
  <c r="F61" i="18"/>
  <c r="D59"/>
  <c r="E60"/>
  <c r="G27" i="13"/>
  <c r="J29" s="1"/>
  <c r="J31" s="1"/>
  <c r="J35" s="1"/>
  <c r="D15" i="1" s="1"/>
  <c r="G25" i="13"/>
  <c r="D38" i="1"/>
  <c r="D36"/>
  <c r="G25" i="29"/>
  <c r="D59" i="28"/>
  <c r="F61"/>
  <c r="E60"/>
  <c r="G25" i="48"/>
  <c r="K18" i="71"/>
  <c r="B29"/>
  <c r="H31" i="30"/>
  <c r="H37" s="1"/>
  <c r="G37"/>
  <c r="B30" i="71" l="1"/>
  <c r="K29"/>
</calcChain>
</file>

<file path=xl/sharedStrings.xml><?xml version="1.0" encoding="utf-8"?>
<sst xmlns="http://schemas.openxmlformats.org/spreadsheetml/2006/main" count="3238" uniqueCount="334">
  <si>
    <t>Page</t>
  </si>
  <si>
    <t>Table of Contents:</t>
  </si>
  <si>
    <t>No.</t>
  </si>
  <si>
    <t>Expenditures</t>
  </si>
  <si>
    <t>Fund</t>
  </si>
  <si>
    <t>K.S.A.</t>
  </si>
  <si>
    <t>x</t>
  </si>
  <si>
    <t>CONSOLIDATED METHOD FUND PAGE</t>
  </si>
  <si>
    <t xml:space="preserve">Special District Name </t>
  </si>
  <si>
    <t>FUND PAGE</t>
  </si>
  <si>
    <t>Prior Year</t>
  </si>
  <si>
    <t>Current Year</t>
  </si>
  <si>
    <t>Proposed Budget</t>
  </si>
  <si>
    <t>Unencumbered Cash Balance, Jan. 1</t>
  </si>
  <si>
    <t>Ad Valorem Tax</t>
  </si>
  <si>
    <t>Delinquent Tax</t>
  </si>
  <si>
    <t>Motor Vehicle Tax</t>
  </si>
  <si>
    <t>Recreational Vehicle Tax</t>
  </si>
  <si>
    <t>LAVTR</t>
  </si>
  <si>
    <t xml:space="preserve"> </t>
  </si>
  <si>
    <t>In Lieu of Taxes</t>
  </si>
  <si>
    <t>Interest on Idle Funds</t>
  </si>
  <si>
    <t>Total Receipts</t>
  </si>
  <si>
    <t>Resources Available:</t>
  </si>
  <si>
    <t>Expenditures:</t>
  </si>
  <si>
    <t>Total Expenditures</t>
  </si>
  <si>
    <t>Unencumbered Cash Balance, Dec 31</t>
  </si>
  <si>
    <t>Non-Appropriated Balance</t>
  </si>
  <si>
    <t>Total Expenditures and Non-Appropriated Balance</t>
  </si>
  <si>
    <t>Tax Required</t>
  </si>
  <si>
    <t>Budgeted Fund</t>
  </si>
  <si>
    <t>Names</t>
  </si>
  <si>
    <t>Alloc</t>
  </si>
  <si>
    <t>General</t>
  </si>
  <si>
    <t>Total</t>
  </si>
  <si>
    <t>MVT Factor</t>
  </si>
  <si>
    <t>RVT Factor</t>
  </si>
  <si>
    <t xml:space="preserve">Page No. </t>
  </si>
  <si>
    <t>County Name</t>
  </si>
  <si>
    <t>Amount of Levy</t>
  </si>
  <si>
    <t xml:space="preserve"> 1.</t>
  </si>
  <si>
    <t>+</t>
  </si>
  <si>
    <t>$</t>
  </si>
  <si>
    <t xml:space="preserve"> 2.</t>
  </si>
  <si>
    <t>-</t>
  </si>
  <si>
    <t xml:space="preserve"> 3.</t>
  </si>
  <si>
    <t>Tax Levy Excluding Debt Service</t>
  </si>
  <si>
    <t xml:space="preserve"> 4.</t>
  </si>
  <si>
    <t xml:space="preserve"> 5.</t>
  </si>
  <si>
    <t>5a.</t>
  </si>
  <si>
    <t>5b.</t>
  </si>
  <si>
    <t>5c.</t>
  </si>
  <si>
    <t>Increase in Personal Property (5a minus 5b)</t>
  </si>
  <si>
    <t>(Use Only if &gt; 0)</t>
  </si>
  <si>
    <t>6.</t>
  </si>
  <si>
    <t>7.</t>
  </si>
  <si>
    <r>
      <t xml:space="preserve">Total Valuation Adjustment </t>
    </r>
    <r>
      <rPr>
        <sz val="12"/>
        <rFont val="Times New Roman"/>
        <family val="1"/>
      </rPr>
      <t>(Sum of 4, 5c, and 6)</t>
    </r>
  </si>
  <si>
    <t>8.</t>
  </si>
  <si>
    <t>9.</t>
  </si>
  <si>
    <t>Total Valuation less Valuation Adjustment (8 minus 7)</t>
  </si>
  <si>
    <t>10.</t>
  </si>
  <si>
    <t>Factor for Increase (7 divided by 9)</t>
  </si>
  <si>
    <t>11.</t>
  </si>
  <si>
    <t>Amount of Increase (10 times 3)</t>
  </si>
  <si>
    <t>12.</t>
  </si>
  <si>
    <t>Maximum Tax Levy, excluding debt service, without a Resolution (3 plus 11)</t>
  </si>
  <si>
    <t>13.</t>
  </si>
  <si>
    <t>14.</t>
  </si>
  <si>
    <t>Maximum levy, including debt service, without a Resolution (12 plus 13)</t>
  </si>
  <si>
    <t>adopt a resolution to exceed this limit and attach a copy to this budget.</t>
  </si>
  <si>
    <t>NOTICE OF BUDGET HEARING</t>
  </si>
  <si>
    <t>Actual</t>
  </si>
  <si>
    <t>Est.</t>
  </si>
  <si>
    <t>Other District Funds</t>
  </si>
  <si>
    <t>Tax Rate*</t>
  </si>
  <si>
    <t>Totals</t>
  </si>
  <si>
    <t xml:space="preserve">  *Tax rates are expressed in mills</t>
  </si>
  <si>
    <t>Clerk</t>
  </si>
  <si>
    <t>ALLOCATION OF MVT, RVT, and 16/20M Vehicle Tax</t>
  </si>
  <si>
    <t xml:space="preserve"> MVT</t>
  </si>
  <si>
    <t xml:space="preserve"> RVT</t>
  </si>
  <si>
    <t xml:space="preserve"> 16/20M Veh</t>
  </si>
  <si>
    <t>16/20M Factor</t>
  </si>
  <si>
    <t>County Treas MVT Estimate</t>
  </si>
  <si>
    <t>County Treas RTV Estimate</t>
  </si>
  <si>
    <t>County Treas 16/20M Estimate</t>
  </si>
  <si>
    <t>16/20M Vehicle Tax</t>
  </si>
  <si>
    <t>Adopted Budget for</t>
  </si>
  <si>
    <t>County Clerk's Use Only</t>
  </si>
  <si>
    <t>Nov. 1 Final</t>
  </si>
  <si>
    <t>Assess Valuation</t>
  </si>
  <si>
    <t xml:space="preserve">Computed </t>
  </si>
  <si>
    <t>Mills Rate</t>
  </si>
  <si>
    <t>Valorem Tax</t>
  </si>
  <si>
    <t>July 1 Est.</t>
  </si>
  <si>
    <t>Valuation</t>
  </si>
  <si>
    <t>County Spreadsheet  for Special Districts Instructions</t>
  </si>
  <si>
    <t xml:space="preserve">This spreadsheet was designed for those counties which submits special districts' budgets with the </t>
  </si>
  <si>
    <t>SPECIAL DISTRICT RESOLUTION</t>
  </si>
  <si>
    <t>RESOLUTION NO.__________________</t>
  </si>
  <si>
    <t xml:space="preserve">A resolution expressing the property taxation policy of the Board of &amp;&amp; District with respect to </t>
  </si>
  <si>
    <t>budget, except with regard to revenue produced and attributable to the taxation of 1) new</t>
  </si>
  <si>
    <t>improvements to real property; 2) increased personal property valuation, other than increased</t>
  </si>
  <si>
    <t>valuation of oil and gas leaseholds and mobile homes; and 3) property which has changed in use</t>
  </si>
  <si>
    <t>during the past year, or with regard to revenue produced for the purpose of repaying the principal</t>
  </si>
  <si>
    <t>of and interest upon bonded indebtedness, temporary notes, or no-fund warrants; and</t>
  </si>
  <si>
    <t>responsibility of the district board; and</t>
  </si>
  <si>
    <t>District budget as defined above.</t>
  </si>
  <si>
    <t>County(s), Kansas.</t>
  </si>
  <si>
    <t>&amp;&amp; DISTRICT BOARD</t>
  </si>
  <si>
    <t xml:space="preserve">                        , Chair/President</t>
  </si>
  <si>
    <t xml:space="preserve">                         , Member</t>
  </si>
  <si>
    <t xml:space="preserve">          , Member</t>
  </si>
  <si>
    <t>This spreadsheet consist of; Certificate page, 29 fund and Computation to Determine Limit pages,</t>
  </si>
  <si>
    <t>If additional pages are needed, this spreadsheet can be expanded to meet one needs.</t>
  </si>
  <si>
    <t>Remember this spreadsheet is a part of the County's budget and as such the Budget Summary</t>
  </si>
  <si>
    <t xml:space="preserve">Submitting the County's budget to Municipal Services, the Clerk should ensure to: provide the </t>
  </si>
  <si>
    <t>final assessed valutation for the Special Districts on the Certificate page and compute the mill rate,</t>
  </si>
  <si>
    <t>attach a copy of the Resolution for each district if required, and provide a disk or e-mail this</t>
  </si>
  <si>
    <t>spreadsheep along with the County's budget.</t>
  </si>
  <si>
    <t>General Instructions</t>
  </si>
  <si>
    <t>GENERAL FUND</t>
  </si>
  <si>
    <t xml:space="preserve">Each page has green shaded areas.  These green shaded areas require budget information input </t>
  </si>
  <si>
    <t>by you for completion of the current budget.</t>
  </si>
  <si>
    <t>The remaining areas are protected as some contain forumlas which should not be changed.  If you</t>
  </si>
  <si>
    <t xml:space="preserve">notice any errors, the first step is to correct related green areas input.  If errors can not be </t>
  </si>
  <si>
    <t>determined, please contact Municipal Services for assistance.</t>
  </si>
  <si>
    <t>To print the spreadsheets, you can either print one sheet at a time or all of the sheets at once.</t>
  </si>
  <si>
    <t>Compter Spreadsheet Preparation</t>
  </si>
  <si>
    <t>sequence from the County's budget.</t>
  </si>
  <si>
    <t>County</t>
  </si>
  <si>
    <t>FUND PAGE FOR FUNDS WITH NO TAX LEVY</t>
  </si>
  <si>
    <t>Adopted Budget</t>
  </si>
  <si>
    <t>Unencumbered Cash Balance Jan 1</t>
  </si>
  <si>
    <t>Receipts:</t>
  </si>
  <si>
    <t>Salaries &amp; Wages</t>
  </si>
  <si>
    <t>Employee Beneifts</t>
  </si>
  <si>
    <t>Unencumbered Cash Balance Dec 31</t>
  </si>
  <si>
    <t>Page No.</t>
  </si>
  <si>
    <t xml:space="preserve">At the bottom of the spreadsheet are located tabs.  Each tab contains a different page. You found  </t>
  </si>
  <si>
    <t>FUND PAGE FOR FUNDS WITH A TAX LEVY</t>
  </si>
  <si>
    <t>16/20 M Vehicle Tax</t>
  </si>
  <si>
    <t>Special District Name</t>
  </si>
  <si>
    <t xml:space="preserve">for the Special District.  Since this fund page is not linked with the Special District fund page, </t>
  </si>
  <si>
    <t>CERTIFICATE Continued</t>
  </si>
  <si>
    <t xml:space="preserve">of the Certificate page and write-in the valuation and compute mills levy or input them into the </t>
  </si>
  <si>
    <t>spreadsheet.  A copy of the Certificate page with the valuation and mills levied should be provided</t>
  </si>
  <si>
    <t xml:space="preserve">Certificate page, and Budget Summary page, you must ensure the fund page information is carried </t>
  </si>
  <si>
    <t xml:space="preserve">spreadsheet otherwise you will need to print the page then change the information for the next </t>
  </si>
  <si>
    <t>for the Special District.  This page is not linked with the Budget Summary page.  If additional fund</t>
  </si>
  <si>
    <t xml:space="preserve">page(s) are needed for each Special District, a new line must be created on the Budget Summary </t>
  </si>
  <si>
    <t xml:space="preserve">Special District Funds With a Tax Levy page. Ensure the additional fund name is added for the </t>
  </si>
  <si>
    <t>Ensure to number each page used.</t>
  </si>
  <si>
    <t>motor vehicle tax section on the Special District fund page.  Ensure to number each page used.</t>
  </si>
  <si>
    <t>need to print the page then change the information for the next Special District No Tax Levy page.</t>
  </si>
  <si>
    <t>page to ensure amounts agreement with the fund pages used.</t>
  </si>
  <si>
    <t>file is attached with the electronic submission of the County's budget.</t>
  </si>
  <si>
    <t>Budget Summary page, Resolution page, and 2 additional tax levy and no tax levy fund pages.</t>
  </si>
  <si>
    <t>pages should be published along with the County's Budget Summary page.</t>
  </si>
  <si>
    <t xml:space="preserve">Ensure this Budget Summary and the County's Budget Summary are published. If Budget </t>
  </si>
  <si>
    <t>county's budget.  This speadsheet would be used in cojunction with the county budget submission</t>
  </si>
  <si>
    <t xml:space="preserve">Amount of Ad Valorem </t>
  </si>
  <si>
    <t>using one of the following county spreadsheet; county or county 1.</t>
  </si>
  <si>
    <t>CERTIFICATE (2)</t>
  </si>
  <si>
    <t>Enter the name of County:</t>
  </si>
  <si>
    <t>Nov. 1 Final     Asses Valuation</t>
  </si>
  <si>
    <t>Amount of     Ad Valorem</t>
  </si>
  <si>
    <t xml:space="preserve"> Delinquency Computation % Rate</t>
  </si>
  <si>
    <t>Amount Levy</t>
  </si>
  <si>
    <r>
      <t xml:space="preserve">      </t>
    </r>
    <r>
      <rPr>
        <b/>
        <sz val="12"/>
        <rFont val="Times New Roman"/>
        <family val="1"/>
      </rPr>
      <t>Whereas</t>
    </r>
    <r>
      <rPr>
        <sz val="12"/>
        <rFont val="Times New Roman"/>
        <family val="1"/>
      </rPr>
      <t>, K.S.A. 79-2925b provides that a resolution be adopted if property taxes levied</t>
    </r>
  </si>
  <si>
    <r>
      <t xml:space="preserve">     </t>
    </r>
    <r>
      <rPr>
        <b/>
        <sz val="12"/>
        <rFont val="Times New Roman"/>
        <family val="1"/>
      </rPr>
      <t>Whereas</t>
    </r>
    <r>
      <rPr>
        <sz val="12"/>
        <rFont val="Times New Roman"/>
        <family val="1"/>
      </rPr>
      <t xml:space="preserve">, budgeting, taxing and service level decisions for all the district services are the </t>
    </r>
  </si>
  <si>
    <r>
      <t xml:space="preserve">     </t>
    </r>
    <r>
      <rPr>
        <b/>
        <sz val="12"/>
        <rFont val="Times New Roman"/>
        <family val="1"/>
      </rPr>
      <t>Whereas</t>
    </r>
    <r>
      <rPr>
        <sz val="12"/>
        <rFont val="Times New Roman"/>
        <family val="1"/>
      </rPr>
      <t>, &amp;&amp; District provides essential services to district residents; and</t>
    </r>
  </si>
  <si>
    <r>
      <t xml:space="preserve">     </t>
    </r>
    <r>
      <rPr>
        <b/>
        <sz val="12"/>
        <rFont val="Times New Roman"/>
        <family val="1"/>
      </rPr>
      <t>Whereas</t>
    </r>
    <r>
      <rPr>
        <sz val="12"/>
        <rFont val="Times New Roman"/>
        <family val="1"/>
      </rPr>
      <t>, the cost of provision of these essential services continues to increase.</t>
    </r>
  </si>
  <si>
    <r>
      <t xml:space="preserve">      </t>
    </r>
    <r>
      <rPr>
        <b/>
        <sz val="12"/>
        <rFont val="Times New Roman"/>
        <family val="1"/>
      </rPr>
      <t>NOW, THEREFORE, BE IT RESOLVED</t>
    </r>
    <r>
      <rPr>
        <sz val="12"/>
        <rFont val="Times New Roman"/>
        <family val="1"/>
      </rPr>
      <t xml:space="preserve"> by the Board of &amp;&amp; District that is our</t>
    </r>
  </si>
  <si>
    <t>financing the YYYY annual budget for &amp;&amp; District, $$ County(s), Kansas.</t>
  </si>
  <si>
    <t>to finance the YYYY &amp;&amp; District budget exceed the amount levied to finance the YYYA $$ District</t>
  </si>
  <si>
    <t>desire to notify the public of the possibility of increased property taxes to finance the YYYY &amp;&amp;</t>
  </si>
  <si>
    <t xml:space="preserve">     Adopted this ________ day of __________, YYYA by the &amp;&amp; District Board, $$</t>
  </si>
  <si>
    <t>the Actual Tax Rate columns and July 1 Estimate Valuations.</t>
  </si>
  <si>
    <t>County Multiple Special District Spreadsheet</t>
  </si>
  <si>
    <r>
      <t xml:space="preserve">Limit pages on tabs labeled </t>
    </r>
    <r>
      <rPr>
        <u/>
        <sz val="12"/>
        <rFont val="Times New Roman"/>
        <family val="1"/>
      </rPr>
      <t>Comp 1</t>
    </r>
    <r>
      <rPr>
        <sz val="12"/>
        <rFont val="Times New Roman"/>
        <family val="1"/>
      </rPr>
      <t xml:space="preserve"> to </t>
    </r>
    <r>
      <rPr>
        <u/>
        <sz val="12"/>
        <rFont val="Times New Roman"/>
        <family val="1"/>
      </rPr>
      <t>Comp 29</t>
    </r>
    <r>
      <rPr>
        <sz val="12"/>
        <rFont val="Times New Roman"/>
        <family val="1"/>
      </rPr>
      <t xml:space="preserve">, Budget Summarry on tab labeled </t>
    </r>
    <r>
      <rPr>
        <u/>
        <sz val="12"/>
        <rFont val="Times New Roman"/>
        <family val="1"/>
      </rPr>
      <t>sum2</t>
    </r>
    <r>
      <rPr>
        <sz val="12"/>
        <rFont val="Times New Roman"/>
        <family val="1"/>
      </rPr>
      <t xml:space="preserve"> and </t>
    </r>
    <r>
      <rPr>
        <u/>
        <sz val="10"/>
        <rFont val="Arial"/>
        <family val="2"/>
      </rPr>
      <t/>
    </r>
  </si>
  <si>
    <r>
      <t>sum3</t>
    </r>
    <r>
      <rPr>
        <sz val="12"/>
        <rFont val="Times New Roman"/>
        <family val="1"/>
      </rPr>
      <t xml:space="preserve">, Resolution on tab labeled </t>
    </r>
    <r>
      <rPr>
        <u/>
        <sz val="12"/>
        <rFont val="Times New Roman"/>
        <family val="1"/>
      </rPr>
      <t>resolution</t>
    </r>
    <r>
      <rPr>
        <sz val="12"/>
        <rFont val="Times New Roman"/>
        <family val="1"/>
      </rPr>
      <t xml:space="preserve">, additional two Fund Page With Tax Levy on tab labeled </t>
    </r>
    <r>
      <rPr>
        <u/>
        <sz val="10"/>
        <rFont val="Arial"/>
        <family val="2"/>
      </rPr>
      <t/>
    </r>
  </si>
  <si>
    <r>
      <t>addtl tax levy</t>
    </r>
    <r>
      <rPr>
        <sz val="12"/>
        <rFont val="Times New Roman"/>
        <family val="1"/>
      </rPr>
      <t xml:space="preserve">, and two No Tax Levy page on tab labeled </t>
    </r>
    <r>
      <rPr>
        <u/>
        <sz val="12"/>
        <rFont val="Times New Roman"/>
        <family val="1"/>
      </rPr>
      <t>addtl no tax levy</t>
    </r>
    <r>
      <rPr>
        <sz val="12"/>
        <rFont val="Times New Roman"/>
        <family val="1"/>
      </rPr>
      <t>.</t>
    </r>
  </si>
  <si>
    <r>
      <t xml:space="preserve">to Municipal Service. Ensure to number the Certificate page with </t>
    </r>
    <r>
      <rPr>
        <b/>
        <sz val="12"/>
        <rFont val="Times New Roman"/>
        <family val="1"/>
      </rPr>
      <t>continuing number</t>
    </r>
  </si>
  <si>
    <r>
      <t xml:space="preserve">each page used.  Fund sheets are located on tabs </t>
    </r>
    <r>
      <rPr>
        <u/>
        <sz val="12"/>
        <rFont val="Times New Roman"/>
        <family val="1"/>
      </rPr>
      <t>Sheet1</t>
    </r>
    <r>
      <rPr>
        <sz val="12"/>
        <rFont val="Times New Roman"/>
        <family val="1"/>
      </rPr>
      <t xml:space="preserve"> to </t>
    </r>
    <r>
      <rPr>
        <u/>
        <sz val="12"/>
        <rFont val="Times New Roman"/>
        <family val="1"/>
      </rPr>
      <t>Sheet2</t>
    </r>
    <r>
      <rPr>
        <sz val="12"/>
        <rFont val="Times New Roman"/>
        <family val="1"/>
      </rPr>
      <t>9.</t>
    </r>
  </si>
  <si>
    <r>
      <t xml:space="preserve">Summary </t>
    </r>
    <r>
      <rPr>
        <u/>
        <sz val="12"/>
        <rFont val="Times New Roman"/>
        <family val="1"/>
      </rPr>
      <t>sum3</t>
    </r>
    <r>
      <rPr>
        <sz val="12"/>
        <rFont val="Times New Roman"/>
        <family val="1"/>
      </rPr>
      <t xml:space="preserve"> is completed, then this also should be published and attach to the County's </t>
    </r>
  </si>
  <si>
    <r>
      <t xml:space="preserve">over to the Certificate tab </t>
    </r>
    <r>
      <rPr>
        <u/>
        <sz val="12"/>
        <rFont val="Times New Roman"/>
        <family val="1"/>
      </rPr>
      <t>cert3</t>
    </r>
    <r>
      <rPr>
        <sz val="12"/>
        <rFont val="Times New Roman"/>
        <family val="1"/>
      </rPr>
      <t xml:space="preserve"> and Budget Summary tab </t>
    </r>
    <r>
      <rPr>
        <u/>
        <sz val="12"/>
        <rFont val="Times New Roman"/>
        <family val="1"/>
      </rPr>
      <t>sum3</t>
    </r>
    <r>
      <rPr>
        <sz val="12"/>
        <rFont val="Times New Roman"/>
        <family val="1"/>
      </rPr>
      <t xml:space="preserve">.  This will need to be done for each </t>
    </r>
  </si>
  <si>
    <r>
      <t xml:space="preserve">Special District needing a fund page.  Additional </t>
    </r>
    <r>
      <rPr>
        <u/>
        <sz val="12"/>
        <rFont val="Times New Roman"/>
        <family val="1"/>
      </rPr>
      <t>addtl tax levy</t>
    </r>
    <r>
      <rPr>
        <sz val="12"/>
        <rFont val="Times New Roman"/>
        <family val="1"/>
      </rPr>
      <t xml:space="preserve"> tabs can be added to the </t>
    </r>
  </si>
  <si>
    <r>
      <t xml:space="preserve">tab </t>
    </r>
    <r>
      <rPr>
        <u/>
        <sz val="12"/>
        <rFont val="Times New Roman"/>
        <family val="1"/>
      </rPr>
      <t>sum3</t>
    </r>
    <r>
      <rPr>
        <sz val="12"/>
        <rFont val="Times New Roman"/>
        <family val="1"/>
      </rPr>
      <t xml:space="preserve">. Additional </t>
    </r>
    <r>
      <rPr>
        <u/>
        <sz val="12"/>
        <rFont val="Times New Roman"/>
        <family val="1"/>
      </rPr>
      <t>addtl no tax</t>
    </r>
    <r>
      <rPr>
        <sz val="12"/>
        <rFont val="Times New Roman"/>
        <family val="1"/>
      </rPr>
      <t xml:space="preserve"> levy tabs can be added to the spreadsheet otherwise you will</t>
    </r>
  </si>
  <si>
    <t>with the whole spreadsheet.</t>
  </si>
  <si>
    <t xml:space="preserve">Please note that K.S.A. 79-2930 states that such allowance shall not exceed by more than 5% </t>
  </si>
  <si>
    <t xml:space="preserve">the percentage of delinquency for the preceding tax year.  </t>
  </si>
  <si>
    <t xml:space="preserve">are link to the different fund pages. Once the final valuation has been determined, you can either print a copy </t>
  </si>
  <si>
    <t xml:space="preserve">state the statute which created the special district.  Page number, Expenditures, and Ad Valorem Tax columns </t>
  </si>
  <si>
    <r>
      <t xml:space="preserve">1. On the input page </t>
    </r>
    <r>
      <rPr>
        <u/>
        <sz val="12"/>
        <rFont val="Times New Roman"/>
        <family val="1"/>
      </rPr>
      <t>input</t>
    </r>
    <r>
      <rPr>
        <sz val="12"/>
        <rFont val="Times New Roman"/>
        <family val="1"/>
      </rPr>
      <t xml:space="preserve"> you will need to enter the County and year for the budget.  This input is link </t>
    </r>
  </si>
  <si>
    <r>
      <t>budget.  For the first resoluation, you will need to replace all the '</t>
    </r>
    <r>
      <rPr>
        <b/>
        <sz val="12"/>
        <rFont val="Times New Roman"/>
        <family val="1"/>
      </rPr>
      <t>&amp;&amp;</t>
    </r>
    <r>
      <rPr>
        <sz val="12"/>
        <rFont val="Times New Roman"/>
        <family val="1"/>
      </rPr>
      <t xml:space="preserve">' to the Special District name,   </t>
    </r>
  </si>
  <si>
    <r>
      <t>the '</t>
    </r>
    <r>
      <rPr>
        <b/>
        <sz val="12"/>
        <rFont val="Times New Roman"/>
        <family val="1"/>
      </rPr>
      <t>$$</t>
    </r>
    <r>
      <rPr>
        <sz val="12"/>
        <rFont val="Times New Roman"/>
        <family val="1"/>
      </rPr>
      <t>'  to the County name, replace all '</t>
    </r>
    <r>
      <rPr>
        <b/>
        <sz val="12"/>
        <rFont val="Times New Roman"/>
        <family val="1"/>
      </rPr>
      <t>YYYY</t>
    </r>
    <r>
      <rPr>
        <sz val="12"/>
        <rFont val="Times New Roman"/>
        <family val="1"/>
      </rPr>
      <t xml:space="preserve">' with the year the budget is for, and replace all </t>
    </r>
  </si>
  <si>
    <r>
      <t>YYYA</t>
    </r>
    <r>
      <rPr>
        <sz val="12"/>
        <rFont val="Times New Roman"/>
        <family val="1"/>
      </rPr>
      <t xml:space="preserve">' with the previous year the budget is being submitted for .  For the next resolution, you may </t>
    </r>
  </si>
  <si>
    <t>The following were changed to this spreadsheet on 8/06/2007</t>
  </si>
  <si>
    <t>2. Certificate page removed the top portion about budget</t>
  </si>
  <si>
    <t>3.Certificate page (3) added the computation of mil levy</t>
  </si>
  <si>
    <t>4. Add Slider to all tax levy pages</t>
  </si>
  <si>
    <t>6. Information page #2 removed info about having to put county and special district name</t>
  </si>
  <si>
    <t>5. Information page added #1 instructions for the input page</t>
  </si>
  <si>
    <t>7. Information page #3a added about statute limitation on delinquency percentage</t>
  </si>
  <si>
    <t>8. Information page #5 added instruction about changing dates on the resolution page</t>
  </si>
  <si>
    <t>1. all pages have a revision date</t>
  </si>
  <si>
    <t>9. All dates changed to reflect input year</t>
  </si>
  <si>
    <t>10. Split the addtl tax levy and addtil no tax levy pages so they can be printed individually</t>
  </si>
  <si>
    <t>11. On both summary pages, put in the computation to compute mil levy rate</t>
  </si>
  <si>
    <t>(YYYY)</t>
  </si>
  <si>
    <t>Computed Mill Rate*</t>
  </si>
  <si>
    <t xml:space="preserve">*Note: The Novemeber 1 valuation should only be entered if an amout is entered in the ad valorem column. </t>
  </si>
  <si>
    <t>24. Added to instructions about non-appropriated funds limit of 5%.</t>
  </si>
  <si>
    <t>25. Added warning "Exceeds 5%" on all fund pages for the non-appropirated balance.</t>
  </si>
  <si>
    <t xml:space="preserve">Submitting the Budget </t>
  </si>
  <si>
    <t xml:space="preserve">NON-BUDGETED FUNDS </t>
  </si>
  <si>
    <t>Non-Budgeted Funds</t>
  </si>
  <si>
    <t>(1) Fund Name:</t>
  </si>
  <si>
    <t>(2) Fund Name:</t>
  </si>
  <si>
    <t>(3) Fund Name:</t>
  </si>
  <si>
    <t>(4) Fund Name:</t>
  </si>
  <si>
    <t>(5) Fund Name:</t>
  </si>
  <si>
    <t xml:space="preserve">Unencumbered </t>
  </si>
  <si>
    <t>Cash Balance Jan 1</t>
  </si>
  <si>
    <t>Cash Balance Dec 31</t>
  </si>
  <si>
    <t>**</t>
  </si>
  <si>
    <t>** Note: These two block figures should agree.</t>
  </si>
  <si>
    <t>Example:</t>
  </si>
  <si>
    <t>Shawnee County</t>
  </si>
  <si>
    <t>Resolution</t>
  </si>
  <si>
    <t>The following were changed to this spreadsheet on 10/31/2011</t>
  </si>
  <si>
    <t>1. Removed all revision dates</t>
  </si>
  <si>
    <t>2. Non-budgeted pages change to landscape and no color for printing</t>
  </si>
  <si>
    <t>Input for Computation to Determine Limit</t>
  </si>
  <si>
    <t>Comp 1</t>
  </si>
  <si>
    <t>Comp 2</t>
  </si>
  <si>
    <t>Comp 3</t>
  </si>
  <si>
    <t>Comp 4</t>
  </si>
  <si>
    <t>Comp 5</t>
  </si>
  <si>
    <t>Comp 6</t>
  </si>
  <si>
    <t>Comp 7</t>
  </si>
  <si>
    <t>Comp 8</t>
  </si>
  <si>
    <t>Comp 9</t>
  </si>
  <si>
    <t>Comp 10</t>
  </si>
  <si>
    <t>Comp 11</t>
  </si>
  <si>
    <t>Comp 12</t>
  </si>
  <si>
    <t>Comp 13</t>
  </si>
  <si>
    <t>Comp 14</t>
  </si>
  <si>
    <t>Comp 15</t>
  </si>
  <si>
    <t>Comp 16</t>
  </si>
  <si>
    <t>Comp 17</t>
  </si>
  <si>
    <t>Comp 18</t>
  </si>
  <si>
    <t>Comp 19</t>
  </si>
  <si>
    <t>Comp 20</t>
  </si>
  <si>
    <t>Comp 21</t>
  </si>
  <si>
    <t>Comp 22</t>
  </si>
  <si>
    <t>Comp 23</t>
  </si>
  <si>
    <t>Comp 24</t>
  </si>
  <si>
    <t>Comp 25</t>
  </si>
  <si>
    <t>Comp 26</t>
  </si>
  <si>
    <t>Comp 27</t>
  </si>
  <si>
    <t>Comp 28</t>
  </si>
  <si>
    <t>Comp 29</t>
  </si>
  <si>
    <t>MVT Allocation</t>
  </si>
  <si>
    <t>RVT Allocation</t>
  </si>
  <si>
    <t>16/20M Allocation</t>
  </si>
  <si>
    <r>
      <t xml:space="preserve">the instructions on the </t>
    </r>
    <r>
      <rPr>
        <u/>
        <sz val="12"/>
        <rFont val="Times New Roman"/>
        <family val="1"/>
      </rPr>
      <t>instruction</t>
    </r>
    <r>
      <rPr>
        <sz val="12"/>
        <rFont val="Times New Roman"/>
        <family val="1"/>
      </rPr>
      <t xml:space="preserve"> tab. The other tabs are; County name and year on </t>
    </r>
    <r>
      <rPr>
        <u/>
        <sz val="12"/>
        <rFont val="Times New Roman"/>
        <family val="1"/>
      </rPr>
      <t>input</t>
    </r>
    <r>
      <rPr>
        <sz val="12"/>
        <rFont val="Times New Roman"/>
        <family val="1"/>
      </rPr>
      <t xml:space="preserve">, </t>
    </r>
    <r>
      <rPr>
        <sz val="12"/>
        <rFont val="Times New Roman"/>
        <family val="1"/>
      </rPr>
      <t xml:space="preserve">  </t>
    </r>
  </si>
  <si>
    <t xml:space="preserve">Computation to Determine Levy Limit on inputComp, Vehicle Tax Allocation on inputVehicle, </t>
  </si>
  <si>
    <r>
      <rPr>
        <sz val="12"/>
        <rFont val="Times New Roman"/>
        <family val="1"/>
      </rPr>
      <t xml:space="preserve"> Special District fund pages on tabs labeled </t>
    </r>
    <r>
      <rPr>
        <u/>
        <sz val="12"/>
        <rFont val="Times New Roman"/>
        <family val="1"/>
      </rPr>
      <t>Sheet 1</t>
    </r>
    <r>
      <rPr>
        <sz val="12"/>
        <rFont val="Times New Roman"/>
        <family val="1"/>
      </rPr>
      <t xml:space="preserve"> to </t>
    </r>
    <r>
      <rPr>
        <u/>
        <sz val="12"/>
        <rFont val="Times New Roman"/>
        <family val="1"/>
      </rPr>
      <t>Sheet 29</t>
    </r>
    <r>
      <rPr>
        <sz val="12"/>
        <rFont val="Times New Roman"/>
        <family val="1"/>
      </rPr>
      <t xml:space="preserve">, Computation to Determine </t>
    </r>
  </si>
  <si>
    <t>Certificate page on tab labeled cert2 and cert3,</t>
  </si>
  <si>
    <t>3. InputVehicle tab, key in ad valorem tax from the previous year, Treasurer estimates for motor,</t>
  </si>
  <si>
    <t>recreational and 16/20M taxes.  This is linked to each special district Sheet tab.</t>
  </si>
  <si>
    <t>2. InputComp tab, key in valuation estimates from the County Clerk.  This informtion</t>
  </si>
  <si>
    <t>is linked to the special district Comp tabs where the max levy amount is computed.</t>
  </si>
  <si>
    <t xml:space="preserve">Once the max is computed, this is compared to ad valorem tax and will indicated on </t>
  </si>
  <si>
    <t>Cert2 tab column heading 'Resolution' either "Yes" or "No" requiring a resolution.</t>
  </si>
  <si>
    <r>
      <t xml:space="preserve">4.On the Certificate page </t>
    </r>
    <r>
      <rPr>
        <u/>
        <sz val="12"/>
        <rFont val="Times New Roman"/>
        <family val="1"/>
      </rPr>
      <t>cert2</t>
    </r>
    <r>
      <rPr>
        <sz val="12"/>
        <rFont val="Times New Roman"/>
        <family val="1"/>
      </rPr>
      <t xml:space="preserve">, under the 'Table of Contents', you will input the Special District name and  </t>
    </r>
  </si>
  <si>
    <t>5. Complete a fund sheet for each Special District listed on the Certificate page.  Ensure to number</t>
  </si>
  <si>
    <t xml:space="preserve">5a. If you desire to use the Delinquency Computation % Rate, you must enter % that you want. </t>
  </si>
  <si>
    <r>
      <t xml:space="preserve">5b. All levy fund pages have a Non-Appropriated Balance block. K.S.A. 79-2927 allows the special district to enter an amount </t>
    </r>
    <r>
      <rPr>
        <b/>
        <u/>
        <sz val="12"/>
        <rFont val="Times New Roman"/>
        <family val="1"/>
      </rPr>
      <t>not to exceed 5%</t>
    </r>
    <r>
      <rPr>
        <sz val="12"/>
        <rFont val="Times New Roman"/>
        <family val="1"/>
      </rPr>
      <t xml:space="preserve"> of the total expenditures for each fund. The Non-Appropriated Balance block is not mandatory to have an amount entered.  If the amount entered in the block exceeds the 5%, a warning "</t>
    </r>
    <r>
      <rPr>
        <sz val="12"/>
        <color indexed="10"/>
        <rFont val="Times New Roman"/>
        <family val="1"/>
      </rPr>
      <t>Exceeds 5%</t>
    </r>
    <r>
      <rPr>
        <sz val="12"/>
        <rFont val="Times New Roman"/>
        <family val="1"/>
      </rPr>
      <t xml:space="preserve">" will appear.  In order to remove this warning message, you </t>
    </r>
    <r>
      <rPr>
        <u/>
        <sz val="12"/>
        <rFont val="Times New Roman"/>
        <family val="1"/>
      </rPr>
      <t>must reduce</t>
    </r>
    <r>
      <rPr>
        <sz val="12"/>
        <rFont val="Times New Roman"/>
        <family val="1"/>
      </rPr>
      <t xml:space="preserve"> the non-appropriate figure.</t>
    </r>
  </si>
  <si>
    <t xml:space="preserve">6. Complete a Resoluation for each Special District if the max levy is exceeded as shown on Cert2 and attach to the </t>
  </si>
  <si>
    <t xml:space="preserve">either unchange the changes or replace the special district name with the new one. </t>
  </si>
  <si>
    <r>
      <t xml:space="preserve">7. Completion of the Budget Summary found on tab </t>
    </r>
    <r>
      <rPr>
        <u/>
        <sz val="12"/>
        <rFont val="Times New Roman"/>
        <family val="1"/>
      </rPr>
      <t>sum2</t>
    </r>
    <r>
      <rPr>
        <sz val="12"/>
        <rFont val="Times New Roman"/>
        <family val="1"/>
      </rPr>
      <t>.  You will need to complete columns;</t>
    </r>
  </si>
  <si>
    <t>Resolution for each special district must be attached to the budget for submission.</t>
  </si>
  <si>
    <t xml:space="preserve">budget. These forms must be attached to the County's budget and a  copy of the County's </t>
  </si>
  <si>
    <t>published Notice of Budget Hearing must be attached with the budget.</t>
  </si>
  <si>
    <r>
      <t xml:space="preserve">8. Complete a fund page for "Funds With a Tax Levy" located on tab </t>
    </r>
    <r>
      <rPr>
        <u/>
        <sz val="12"/>
        <rFont val="Times New Roman"/>
        <family val="1"/>
      </rPr>
      <t>addtl tax levy</t>
    </r>
    <r>
      <rPr>
        <sz val="12"/>
        <rFont val="Times New Roman"/>
        <family val="1"/>
      </rPr>
      <t xml:space="preserve"> if needed</t>
    </r>
  </si>
  <si>
    <r>
      <t xml:space="preserve">9. Complete Fund Page for "Funds With No Tax Levy" located on tab </t>
    </r>
    <r>
      <rPr>
        <u/>
        <sz val="12"/>
        <rFont val="Times New Roman"/>
        <family val="1"/>
      </rPr>
      <t>addtl no tax levy</t>
    </r>
    <r>
      <rPr>
        <sz val="12"/>
        <rFont val="Times New Roman"/>
        <family val="1"/>
      </rPr>
      <t xml:space="preserve"> if the needed </t>
    </r>
  </si>
  <si>
    <t xml:space="preserve">10.  Once all needed Special Districts are completed, review the Certificate and Budget Summary </t>
  </si>
  <si>
    <t>11. Ensure either the copies of spreadsheet are included with the County's budget or spreadsheet</t>
  </si>
  <si>
    <t xml:space="preserve">3. Added inputComp tab </t>
  </si>
  <si>
    <t>4. Added inputVehicle tab</t>
  </si>
  <si>
    <t>5. On cert2 tab, added in the Resolution column 'Yes' or 'No' to indicate if a resolution is required</t>
  </si>
  <si>
    <t>6. Removed slider allocation from all tax levy fund pages</t>
  </si>
  <si>
    <t>7. On instrucion tab, added 2 and 3 and renumbered following paragraphs</t>
  </si>
  <si>
    <t xml:space="preserve">Enter the budgeted year be submitted: </t>
  </si>
  <si>
    <t xml:space="preserve">Please read these instructions carefully.  If after reviewing them you still have questions, call Rogers </t>
  </si>
  <si>
    <t>Brazier at 785.296.2846 or email to armunis@da.ks.gov</t>
  </si>
  <si>
    <t>The following were changed to this spreadsheet on 3/27/13</t>
  </si>
  <si>
    <t>1.  Instruction tab narrative modification</t>
  </si>
  <si>
    <t>SUMNER COUNTY</t>
  </si>
  <si>
    <t>Fire Dist. # 3</t>
  </si>
  <si>
    <t>Fire Dist. # 5</t>
  </si>
  <si>
    <t>Fire Dist. # 6</t>
  </si>
  <si>
    <t>Fire Dist. # 7</t>
  </si>
  <si>
    <t>Fire Dist. # 8</t>
  </si>
  <si>
    <t>Fire Dist. # 8 - Equip.</t>
  </si>
  <si>
    <t>Fire Dist. # 9 - Equip.</t>
  </si>
  <si>
    <t xml:space="preserve">Fire Dist. # 9 </t>
  </si>
  <si>
    <t>Fire Dist. # 10 Jt.</t>
  </si>
  <si>
    <t>Fire Dist. # 11</t>
  </si>
  <si>
    <t>Fire Dist. # 12</t>
  </si>
  <si>
    <t>Corzine Cemetery</t>
  </si>
  <si>
    <t>Downs Cemetery</t>
  </si>
  <si>
    <t>Mulvane-Littleton Cemetery</t>
  </si>
  <si>
    <t>Oxford Cemetery</t>
  </si>
  <si>
    <t>Pleasant Hill Cemetery</t>
  </si>
  <si>
    <t>Rose Hill Cemetery</t>
  </si>
  <si>
    <t>Walton-Valverde Cemetery</t>
  </si>
  <si>
    <t>Belle Plaine Twp Drainage Dist.</t>
  </si>
  <si>
    <t>Cowskin Drainage Dist.</t>
  </si>
  <si>
    <t>Chikaskia Health Care</t>
  </si>
  <si>
    <t>Suppeville Sewer</t>
  </si>
  <si>
    <t>Peck Improvement Dist.</t>
  </si>
  <si>
    <t>Fire Dist. # 9</t>
  </si>
  <si>
    <t>Downs  Cemetery</t>
  </si>
  <si>
    <t>Belle Plaine Twp Drainage Dist</t>
  </si>
  <si>
    <t>19-3610</t>
  </si>
  <si>
    <t>17-1330</t>
  </si>
  <si>
    <t>24-407</t>
  </si>
  <si>
    <t>80-2516</t>
  </si>
  <si>
    <t>19-27a09</t>
  </si>
  <si>
    <t>19-2765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</si>
</sst>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0.00_)"/>
    <numFmt numFmtId="165" formatCode="0.00000"/>
    <numFmt numFmtId="166" formatCode="0.000_)"/>
    <numFmt numFmtId="167" formatCode="0.00000_)"/>
    <numFmt numFmtId="168" formatCode="0_)"/>
    <numFmt numFmtId="169" formatCode="0.000%"/>
    <numFmt numFmtId="170" formatCode="0.000"/>
    <numFmt numFmtId="171" formatCode="_(* #,##0_);_(* \(#,##0\);_(* &quot;-&quot;??_);_(@_)"/>
  </numFmts>
  <fonts count="26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8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u/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u/>
      <sz val="10"/>
      <name val="Arial"/>
      <family val="2"/>
    </font>
    <font>
      <b/>
      <i/>
      <sz val="12"/>
      <name val="Times New Roman"/>
      <family val="1"/>
    </font>
    <font>
      <u/>
      <sz val="12"/>
      <color indexed="8"/>
      <name val="Times New Roman"/>
      <family val="1"/>
    </font>
    <font>
      <sz val="12"/>
      <color indexed="10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b/>
      <u/>
      <sz val="8"/>
      <color indexed="10"/>
      <name val="Times New Roman"/>
      <family val="1"/>
    </font>
    <font>
      <b/>
      <sz val="10"/>
      <name val="Times New Roman"/>
      <family val="1"/>
    </font>
    <font>
      <sz val="12"/>
      <name val="Courier"/>
    </font>
    <font>
      <sz val="12"/>
      <name val="Courier"/>
      <family val="3"/>
    </font>
    <font>
      <u/>
      <sz val="12"/>
      <color indexed="12"/>
      <name val="Courier New"/>
      <family val="3"/>
    </font>
    <font>
      <sz val="12"/>
      <name val="Courier New"/>
      <family val="3"/>
    </font>
    <font>
      <u/>
      <sz val="12"/>
      <color indexed="12"/>
      <name val="Courier"/>
      <family val="3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0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</cellStyleXfs>
  <cellXfs count="322">
    <xf numFmtId="0" fontId="0" fillId="0" borderId="0" xfId="0"/>
    <xf numFmtId="0" fontId="2" fillId="3" borderId="0" xfId="0" applyFont="1" applyFill="1" applyProtection="1"/>
    <xf numFmtId="37" fontId="3" fillId="3" borderId="0" xfId="0" applyNumberFormat="1" applyFont="1" applyFill="1" applyAlignment="1" applyProtection="1">
      <alignment horizontal="left"/>
    </xf>
    <xf numFmtId="0" fontId="2" fillId="0" borderId="0" xfId="0" applyFont="1"/>
    <xf numFmtId="37" fontId="2" fillId="3" borderId="0" xfId="0" applyNumberFormat="1" applyFont="1" applyFill="1" applyAlignment="1" applyProtection="1">
      <alignment horizontal="right"/>
    </xf>
    <xf numFmtId="37" fontId="2" fillId="3" borderId="0" xfId="0" applyNumberFormat="1" applyFont="1" applyFill="1" applyAlignment="1" applyProtection="1">
      <alignment horizontal="left"/>
    </xf>
    <xf numFmtId="37" fontId="2" fillId="3" borderId="0" xfId="0" applyNumberFormat="1" applyFont="1" applyFill="1" applyAlignment="1" applyProtection="1">
      <alignment horizontal="centerContinuous"/>
    </xf>
    <xf numFmtId="0" fontId="2" fillId="3" borderId="0" xfId="0" applyFont="1" applyFill="1" applyAlignment="1" applyProtection="1">
      <alignment horizontal="centerContinuous"/>
    </xf>
    <xf numFmtId="0" fontId="2" fillId="3" borderId="1" xfId="0" applyFont="1" applyFill="1" applyBorder="1" applyAlignment="1" applyProtection="1">
      <alignment horizontal="centerContinuous"/>
    </xf>
    <xf numFmtId="37" fontId="2" fillId="3" borderId="2" xfId="0" applyNumberFormat="1" applyFont="1" applyFill="1" applyBorder="1" applyAlignment="1" applyProtection="1">
      <alignment horizontal="center"/>
    </xf>
    <xf numFmtId="37" fontId="2" fillId="3" borderId="2" xfId="0" applyNumberFormat="1" applyFont="1" applyFill="1" applyBorder="1" applyAlignment="1" applyProtection="1">
      <alignment horizontal="center" wrapText="1"/>
    </xf>
    <xf numFmtId="37" fontId="3" fillId="3" borderId="3" xfId="0" applyNumberFormat="1" applyFont="1" applyFill="1" applyBorder="1" applyAlignment="1" applyProtection="1">
      <alignment horizontal="left"/>
    </xf>
    <xf numFmtId="0" fontId="2" fillId="3" borderId="3" xfId="0" applyFont="1" applyFill="1" applyBorder="1" applyProtection="1"/>
    <xf numFmtId="37" fontId="2" fillId="3" borderId="4" xfId="0" applyNumberFormat="1" applyFont="1" applyFill="1" applyBorder="1" applyAlignment="1" applyProtection="1">
      <alignment horizontal="center"/>
    </xf>
    <xf numFmtId="37" fontId="4" fillId="3" borderId="5" xfId="0" applyNumberFormat="1" applyFont="1" applyFill="1" applyBorder="1" applyAlignment="1" applyProtection="1">
      <alignment horizontal="left"/>
    </xf>
    <xf numFmtId="37" fontId="4" fillId="3" borderId="5" xfId="0" applyNumberFormat="1" applyFont="1" applyFill="1" applyBorder="1" applyAlignment="1" applyProtection="1">
      <alignment horizontal="center"/>
    </xf>
    <xf numFmtId="0" fontId="2" fillId="3" borderId="5" xfId="0" applyFont="1" applyFill="1" applyBorder="1" applyProtection="1"/>
    <xf numFmtId="37" fontId="2" fillId="4" borderId="5" xfId="0" applyNumberFormat="1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37" fontId="2" fillId="3" borderId="5" xfId="0" applyNumberFormat="1" applyFont="1" applyFill="1" applyBorder="1" applyAlignment="1" applyProtection="1">
      <alignment horizontal="left"/>
    </xf>
    <xf numFmtId="37" fontId="2" fillId="3" borderId="5" xfId="0" applyNumberFormat="1" applyFont="1" applyFill="1" applyBorder="1" applyAlignment="1" applyProtection="1">
      <alignment horizontal="fill"/>
    </xf>
    <xf numFmtId="37" fontId="2" fillId="3" borderId="5" xfId="0" applyNumberFormat="1" applyFont="1" applyFill="1" applyBorder="1" applyProtection="1"/>
    <xf numFmtId="37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37" fontId="2" fillId="0" borderId="0" xfId="0" applyNumberFormat="1" applyFont="1" applyAlignment="1" applyProtection="1">
      <alignment horizontal="fill"/>
      <protection locked="0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fill"/>
    </xf>
    <xf numFmtId="0" fontId="3" fillId="3" borderId="0" xfId="0" applyFont="1" applyFill="1" applyProtection="1"/>
    <xf numFmtId="0" fontId="2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Protection="1"/>
    <xf numFmtId="0" fontId="2" fillId="3" borderId="6" xfId="0" applyFont="1" applyFill="1" applyBorder="1" applyProtection="1"/>
    <xf numFmtId="0" fontId="2" fillId="3" borderId="2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left"/>
    </xf>
    <xf numFmtId="0" fontId="2" fillId="3" borderId="9" xfId="0" applyFont="1" applyFill="1" applyBorder="1" applyAlignment="1" applyProtection="1">
      <alignment horizontal="left"/>
    </xf>
    <xf numFmtId="37" fontId="2" fillId="2" borderId="5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37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37" fontId="3" fillId="3" borderId="5" xfId="0" applyNumberFormat="1" applyFont="1" applyFill="1" applyBorder="1" applyProtection="1"/>
    <xf numFmtId="37" fontId="2" fillId="3" borderId="0" xfId="0" applyNumberFormat="1" applyFont="1" applyFill="1" applyProtection="1"/>
    <xf numFmtId="0" fontId="2" fillId="3" borderId="0" xfId="0" applyFont="1" applyFill="1" applyAlignment="1" applyProtection="1">
      <alignment horizontal="right"/>
    </xf>
    <xf numFmtId="164" fontId="2" fillId="2" borderId="0" xfId="0" applyNumberFormat="1" applyFont="1" applyFill="1" applyProtection="1">
      <protection locked="0"/>
    </xf>
    <xf numFmtId="3" fontId="2" fillId="3" borderId="5" xfId="0" applyNumberFormat="1" applyFont="1" applyFill="1" applyBorder="1" applyProtection="1"/>
    <xf numFmtId="37" fontId="2" fillId="3" borderId="0" xfId="0" applyNumberFormat="1" applyFont="1" applyFill="1" applyBorder="1" applyProtection="1"/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left"/>
    </xf>
    <xf numFmtId="0" fontId="2" fillId="3" borderId="12" xfId="0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horizontal="left"/>
    </xf>
    <xf numFmtId="0" fontId="2" fillId="4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 wrapText="1"/>
    </xf>
    <xf numFmtId="0" fontId="2" fillId="3" borderId="0" xfId="0" quotePrefix="1" applyFont="1" applyFill="1" applyProtection="1"/>
    <xf numFmtId="3" fontId="2" fillId="3" borderId="0" xfId="0" applyNumberFormat="1" applyFont="1" applyFill="1" applyProtection="1"/>
    <xf numFmtId="3" fontId="2" fillId="3" borderId="0" xfId="0" quotePrefix="1" applyNumberFormat="1" applyFont="1" applyFill="1" applyProtection="1"/>
    <xf numFmtId="3" fontId="2" fillId="3" borderId="0" xfId="0" quotePrefix="1" applyNumberFormat="1" applyFont="1" applyFill="1"/>
    <xf numFmtId="3" fontId="2" fillId="3" borderId="0" xfId="0" applyNumberFormat="1" applyFont="1" applyFill="1"/>
    <xf numFmtId="3" fontId="2" fillId="3" borderId="9" xfId="0" applyNumberFormat="1" applyFont="1" applyFill="1" applyBorder="1"/>
    <xf numFmtId="3" fontId="2" fillId="3" borderId="0" xfId="0" applyNumberFormat="1" applyFont="1" applyFill="1" applyBorder="1"/>
    <xf numFmtId="3" fontId="2" fillId="3" borderId="0" xfId="0" applyNumberFormat="1" applyFont="1" applyFill="1" applyBorder="1" applyProtection="1"/>
    <xf numFmtId="3" fontId="2" fillId="3" borderId="3" xfId="0" applyNumberFormat="1" applyFont="1" applyFill="1" applyBorder="1" applyProtection="1"/>
    <xf numFmtId="3" fontId="2" fillId="3" borderId="11" xfId="0" applyNumberFormat="1" applyFont="1" applyFill="1" applyBorder="1" applyProtection="1"/>
    <xf numFmtId="0" fontId="2" fillId="3" borderId="11" xfId="0" applyFont="1" applyFill="1" applyBorder="1" applyProtection="1"/>
    <xf numFmtId="0" fontId="2" fillId="3" borderId="0" xfId="0" applyFont="1" applyFill="1" applyBorder="1"/>
    <xf numFmtId="0" fontId="2" fillId="3" borderId="0" xfId="0" quotePrefix="1" applyFont="1" applyFill="1"/>
    <xf numFmtId="0" fontId="2" fillId="3" borderId="0" xfId="0" applyFont="1" applyFill="1"/>
    <xf numFmtId="165" fontId="2" fillId="3" borderId="3" xfId="0" applyNumberFormat="1" applyFont="1" applyFill="1" applyBorder="1" applyProtection="1"/>
    <xf numFmtId="0" fontId="2" fillId="3" borderId="0" xfId="0" quotePrefix="1" applyFont="1" applyFill="1" applyBorder="1"/>
    <xf numFmtId="3" fontId="2" fillId="3" borderId="3" xfId="0" applyNumberFormat="1" applyFont="1" applyFill="1" applyBorder="1"/>
    <xf numFmtId="3" fontId="2" fillId="3" borderId="13" xfId="0" applyNumberFormat="1" applyFont="1" applyFill="1" applyBorder="1"/>
    <xf numFmtId="3" fontId="2" fillId="3" borderId="13" xfId="0" applyNumberFormat="1" applyFont="1" applyFill="1" applyBorder="1" applyProtection="1"/>
    <xf numFmtId="0" fontId="6" fillId="0" borderId="0" xfId="0" applyFont="1"/>
    <xf numFmtId="37" fontId="3" fillId="3" borderId="0" xfId="0" applyNumberFormat="1" applyFont="1" applyFill="1" applyAlignment="1" applyProtection="1">
      <alignment horizontal="centerContinuous"/>
    </xf>
    <xf numFmtId="37" fontId="2" fillId="3" borderId="0" xfId="0" quotePrefix="1" applyNumberFormat="1" applyFont="1" applyFill="1" applyAlignment="1" applyProtection="1">
      <alignment horizontal="right"/>
    </xf>
    <xf numFmtId="37" fontId="2" fillId="3" borderId="0" xfId="0" applyNumberFormat="1" applyFont="1" applyFill="1" applyAlignment="1" applyProtection="1">
      <alignment horizontal="fill"/>
    </xf>
    <xf numFmtId="0" fontId="2" fillId="3" borderId="2" xfId="0" applyFont="1" applyFill="1" applyBorder="1" applyAlignment="1" applyProtection="1">
      <alignment horizontal="centerContinuous"/>
    </xf>
    <xf numFmtId="1" fontId="2" fillId="3" borderId="8" xfId="0" applyNumberFormat="1" applyFont="1" applyFill="1" applyBorder="1" applyAlignment="1" applyProtection="1">
      <alignment horizontal="centerContinuous"/>
    </xf>
    <xf numFmtId="37" fontId="2" fillId="3" borderId="3" xfId="0" applyNumberFormat="1" applyFont="1" applyFill="1" applyBorder="1" applyAlignment="1" applyProtection="1">
      <alignment horizontal="left"/>
    </xf>
    <xf numFmtId="37" fontId="2" fillId="3" borderId="3" xfId="0" applyNumberFormat="1" applyFont="1" applyFill="1" applyBorder="1" applyAlignment="1" applyProtection="1">
      <alignment horizontal="fill"/>
    </xf>
    <xf numFmtId="3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2" fillId="3" borderId="12" xfId="0" applyFont="1" applyFill="1" applyBorder="1" applyProtection="1"/>
    <xf numFmtId="0" fontId="2" fillId="3" borderId="7" xfId="0" applyFont="1" applyFill="1" applyBorder="1" applyProtection="1"/>
    <xf numFmtId="37" fontId="2" fillId="3" borderId="3" xfId="0" applyNumberFormat="1" applyFont="1" applyFill="1" applyBorder="1" applyAlignment="1" applyProtection="1">
      <alignment horizontal="right"/>
    </xf>
    <xf numFmtId="37" fontId="2" fillId="3" borderId="3" xfId="0" applyNumberFormat="1" applyFont="1" applyFill="1" applyBorder="1" applyProtection="1"/>
    <xf numFmtId="0" fontId="2" fillId="3" borderId="0" xfId="0" applyFont="1" applyFill="1" applyAlignment="1" applyProtection="1">
      <alignment horizontal="center"/>
    </xf>
    <xf numFmtId="0" fontId="7" fillId="3" borderId="4" xfId="0" applyFont="1" applyFill="1" applyBorder="1" applyProtection="1"/>
    <xf numFmtId="37" fontId="7" fillId="3" borderId="2" xfId="0" applyNumberFormat="1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37" fontId="2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Alignment="1">
      <alignment horizontal="centerContinuous"/>
    </xf>
    <xf numFmtId="0" fontId="0" fillId="3" borderId="4" xfId="0" applyFill="1" applyBorder="1" applyAlignment="1">
      <alignment horizontal="center" wrapText="1"/>
    </xf>
    <xf numFmtId="0" fontId="2" fillId="3" borderId="5" xfId="0" applyFont="1" applyFill="1" applyBorder="1"/>
    <xf numFmtId="37" fontId="2" fillId="3" borderId="14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5" fontId="2" fillId="4" borderId="5" xfId="0" applyNumberFormat="1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8" xfId="0" applyFont="1" applyFill="1" applyBorder="1" applyProtection="1"/>
    <xf numFmtId="37" fontId="2" fillId="3" borderId="1" xfId="0" applyNumberFormat="1" applyFont="1" applyFill="1" applyBorder="1" applyProtection="1"/>
    <xf numFmtId="0" fontId="2" fillId="3" borderId="7" xfId="0" applyFont="1" applyFill="1" applyBorder="1" applyAlignment="1" applyProtection="1">
      <alignment horizontal="left"/>
    </xf>
    <xf numFmtId="37" fontId="2" fillId="4" borderId="5" xfId="0" applyNumberFormat="1" applyFont="1" applyFill="1" applyBorder="1" applyProtection="1"/>
    <xf numFmtId="0" fontId="2" fillId="3" borderId="14" xfId="0" applyFont="1" applyFill="1" applyBorder="1" applyAlignment="1" applyProtection="1">
      <alignment horizontal="center"/>
    </xf>
    <xf numFmtId="37" fontId="2" fillId="2" borderId="4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65" fontId="2" fillId="4" borderId="5" xfId="0" applyNumberFormat="1" applyFont="1" applyFill="1" applyBorder="1" applyProtection="1"/>
    <xf numFmtId="37" fontId="2" fillId="3" borderId="3" xfId="0" applyNumberFormat="1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37" fontId="2" fillId="4" borderId="5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Protection="1"/>
    <xf numFmtId="0" fontId="8" fillId="3" borderId="0" xfId="0" applyFont="1" applyFill="1" applyBorder="1" applyAlignment="1" applyProtection="1">
      <alignment horizontal="center"/>
      <protection locked="0"/>
    </xf>
    <xf numFmtId="168" fontId="2" fillId="3" borderId="3" xfId="0" applyNumberFormat="1" applyFont="1" applyFill="1" applyBorder="1" applyProtection="1"/>
    <xf numFmtId="37" fontId="2" fillId="3" borderId="3" xfId="0" quotePrefix="1" applyNumberFormat="1" applyFont="1" applyFill="1" applyBorder="1" applyAlignment="1" applyProtection="1">
      <alignment horizontal="right"/>
    </xf>
    <xf numFmtId="1" fontId="2" fillId="3" borderId="2" xfId="0" applyNumberFormat="1" applyFont="1" applyFill="1" applyBorder="1" applyAlignment="1" applyProtection="1">
      <alignment horizontal="center"/>
    </xf>
    <xf numFmtId="37" fontId="2" fillId="4" borderId="3" xfId="0" applyNumberFormat="1" applyFont="1" applyFill="1" applyBorder="1" applyProtection="1"/>
    <xf numFmtId="37" fontId="2" fillId="2" borderId="5" xfId="0" applyNumberFormat="1" applyFont="1" applyFill="1" applyBorder="1" applyAlignment="1" applyProtection="1">
      <alignment horizontal="left"/>
      <protection locked="0"/>
    </xf>
    <xf numFmtId="37" fontId="3" fillId="3" borderId="5" xfId="0" applyNumberFormat="1" applyFont="1" applyFill="1" applyBorder="1" applyAlignment="1" applyProtection="1">
      <alignment horizontal="left"/>
    </xf>
    <xf numFmtId="37" fontId="2" fillId="3" borderId="5" xfId="0" applyNumberFormat="1" applyFont="1" applyFill="1" applyBorder="1" applyAlignment="1" applyProtection="1">
      <alignment horizontal="center"/>
    </xf>
    <xf numFmtId="37" fontId="2" fillId="3" borderId="0" xfId="0" applyNumberFormat="1" applyFont="1" applyFill="1" applyBorder="1" applyAlignment="1" applyProtection="1">
      <alignment horizontal="center"/>
    </xf>
    <xf numFmtId="167" fontId="2" fillId="3" borderId="3" xfId="0" applyNumberFormat="1" applyFont="1" applyFill="1" applyBorder="1" applyAlignment="1" applyProtection="1">
      <alignment horizontal="center"/>
    </xf>
    <xf numFmtId="0" fontId="2" fillId="3" borderId="5" xfId="0" applyFont="1" applyFill="1" applyBorder="1" applyAlignment="1">
      <alignment horizontal="center"/>
    </xf>
    <xf numFmtId="168" fontId="2" fillId="3" borderId="0" xfId="0" applyNumberFormat="1" applyFont="1" applyFill="1" applyProtection="1"/>
    <xf numFmtId="3" fontId="2" fillId="2" borderId="5" xfId="0" applyNumberFormat="1" applyFont="1" applyFill="1" applyBorder="1" applyProtection="1">
      <protection locked="0"/>
    </xf>
    <xf numFmtId="3" fontId="2" fillId="3" borderId="5" xfId="0" applyNumberFormat="1" applyFont="1" applyFill="1" applyBorder="1" applyAlignment="1" applyProtection="1">
      <alignment horizontal="fill"/>
    </xf>
    <xf numFmtId="0" fontId="2" fillId="2" borderId="5" xfId="0" applyFont="1" applyFill="1" applyBorder="1" applyAlignment="1" applyProtection="1">
      <alignment horizontal="left"/>
      <protection locked="0"/>
    </xf>
    <xf numFmtId="37" fontId="2" fillId="3" borderId="0" xfId="0" applyNumberFormat="1" applyFont="1" applyFill="1" applyBorder="1" applyProtection="1">
      <protection locked="0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3" fontId="2" fillId="0" borderId="0" xfId="0" applyNumberFormat="1" applyFont="1" applyFill="1" applyBorder="1" applyProtection="1"/>
    <xf numFmtId="37" fontId="2" fillId="4" borderId="5" xfId="0" applyNumberFormat="1" applyFont="1" applyFill="1" applyBorder="1" applyAlignment="1" applyProtection="1">
      <alignment horizontal="left"/>
    </xf>
    <xf numFmtId="3" fontId="2" fillId="4" borderId="5" xfId="0" applyNumberFormat="1" applyFont="1" applyFill="1" applyBorder="1" applyProtection="1"/>
    <xf numFmtId="0" fontId="2" fillId="3" borderId="0" xfId="0" applyNumberFormat="1" applyFont="1" applyFill="1" applyAlignment="1" applyProtection="1">
      <alignment horizontal="right"/>
    </xf>
    <xf numFmtId="37" fontId="2" fillId="4" borderId="5" xfId="0" applyNumberFormat="1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37" fontId="2" fillId="3" borderId="4" xfId="0" applyNumberFormat="1" applyFont="1" applyFill="1" applyBorder="1" applyAlignment="1" applyProtection="1">
      <alignment horizontal="center" wrapText="1"/>
    </xf>
    <xf numFmtId="0" fontId="0" fillId="3" borderId="0" xfId="0" applyFill="1"/>
    <xf numFmtId="37" fontId="2" fillId="0" borderId="0" xfId="0" applyNumberFormat="1" applyFont="1" applyBorder="1" applyAlignment="1" applyProtection="1">
      <alignment horizontal="fill"/>
      <protection locked="0"/>
    </xf>
    <xf numFmtId="0" fontId="2" fillId="4" borderId="0" xfId="0" applyFont="1" applyFill="1" applyProtection="1"/>
    <xf numFmtId="0" fontId="2" fillId="4" borderId="0" xfId="0" applyFont="1" applyFill="1" applyAlignment="1" applyProtection="1">
      <alignment horizontal="left"/>
      <protection locked="0"/>
    </xf>
    <xf numFmtId="0" fontId="2" fillId="3" borderId="0" xfId="0" applyNumberFormat="1" applyFont="1" applyFill="1" applyBorder="1" applyProtection="1"/>
    <xf numFmtId="0" fontId="2" fillId="3" borderId="0" xfId="0" applyFont="1" applyFill="1" applyProtection="1">
      <protection locked="0"/>
    </xf>
    <xf numFmtId="0" fontId="0" fillId="3" borderId="0" xfId="0" applyFill="1" applyAlignment="1">
      <alignment horizontal="right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wrapText="1"/>
    </xf>
    <xf numFmtId="0" fontId="2" fillId="4" borderId="0" xfId="0" applyFont="1" applyFill="1"/>
    <xf numFmtId="0" fontId="2" fillId="3" borderId="5" xfId="0" applyFont="1" applyFill="1" applyBorder="1" applyAlignment="1">
      <alignment horizontal="center" wrapText="1"/>
    </xf>
    <xf numFmtId="37" fontId="7" fillId="3" borderId="4" xfId="0" applyNumberFormat="1" applyFont="1" applyFill="1" applyBorder="1" applyAlignment="1" applyProtection="1">
      <alignment horizontal="center" wrapText="1"/>
    </xf>
    <xf numFmtId="37" fontId="4" fillId="3" borderId="4" xfId="0" applyNumberFormat="1" applyFont="1" applyFill="1" applyBorder="1" applyAlignment="1" applyProtection="1">
      <alignment horizontal="center"/>
    </xf>
    <xf numFmtId="37" fontId="3" fillId="3" borderId="0" xfId="0" applyNumberFormat="1" applyFont="1" applyFill="1" applyBorder="1" applyAlignment="1" applyProtection="1">
      <alignment horizontal="left"/>
    </xf>
    <xf numFmtId="37" fontId="4" fillId="3" borderId="4" xfId="0" applyNumberFormat="1" applyFont="1" applyFill="1" applyBorder="1" applyAlignment="1" applyProtection="1">
      <alignment horizontal="left"/>
    </xf>
    <xf numFmtId="37" fontId="4" fillId="3" borderId="7" xfId="0" applyNumberFormat="1" applyFont="1" applyFill="1" applyBorder="1" applyAlignment="1" applyProtection="1">
      <alignment horizontal="center"/>
    </xf>
    <xf numFmtId="37" fontId="2" fillId="3" borderId="6" xfId="0" applyNumberFormat="1" applyFont="1" applyFill="1" applyBorder="1" applyAlignment="1" applyProtection="1">
      <alignment horizontal="center"/>
    </xf>
    <xf numFmtId="0" fontId="0" fillId="3" borderId="4" xfId="0" applyFill="1" applyBorder="1" applyAlignment="1"/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shrinkToFit="1"/>
    </xf>
    <xf numFmtId="170" fontId="2" fillId="3" borderId="5" xfId="0" applyNumberFormat="1" applyFont="1" applyFill="1" applyBorder="1" applyProtection="1"/>
    <xf numFmtId="37" fontId="2" fillId="3" borderId="5" xfId="0" applyNumberFormat="1" applyFont="1" applyFill="1" applyBorder="1" applyAlignment="1" applyProtection="1">
      <alignment horizontal="right"/>
    </xf>
    <xf numFmtId="169" fontId="2" fillId="2" borderId="0" xfId="0" applyNumberFormat="1" applyFont="1" applyFill="1" applyProtection="1">
      <protection locked="0"/>
    </xf>
    <xf numFmtId="0" fontId="2" fillId="0" borderId="0" xfId="0" applyFont="1" applyBorder="1"/>
    <xf numFmtId="0" fontId="2" fillId="0" borderId="3" xfId="0" applyFont="1" applyBorder="1"/>
    <xf numFmtId="37" fontId="4" fillId="3" borderId="0" xfId="0" applyNumberFormat="1" applyFont="1" applyFill="1" applyBorder="1" applyProtection="1">
      <protection locked="0"/>
    </xf>
    <xf numFmtId="37" fontId="4" fillId="3" borderId="0" xfId="0" applyNumberFormat="1" applyFont="1" applyFill="1" applyProtection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quotePrefix="1" applyFont="1"/>
    <xf numFmtId="0" fontId="11" fillId="4" borderId="3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2" fillId="5" borderId="0" xfId="0" applyFont="1" applyFill="1"/>
    <xf numFmtId="166" fontId="2" fillId="4" borderId="5" xfId="0" applyNumberFormat="1" applyFont="1" applyFill="1" applyBorder="1" applyProtection="1">
      <protection locked="0"/>
    </xf>
    <xf numFmtId="3" fontId="2" fillId="6" borderId="5" xfId="0" applyNumberFormat="1" applyFont="1" applyFill="1" applyBorder="1" applyProtection="1"/>
    <xf numFmtId="3" fontId="3" fillId="6" borderId="5" xfId="0" applyNumberFormat="1" applyFont="1" applyFill="1" applyBorder="1" applyProtection="1"/>
    <xf numFmtId="37" fontId="3" fillId="6" borderId="5" xfId="0" applyNumberFormat="1" applyFont="1" applyFill="1" applyBorder="1" applyProtection="1"/>
    <xf numFmtId="37" fontId="2" fillId="6" borderId="5" xfId="0" applyNumberFormat="1" applyFont="1" applyFill="1" applyBorder="1" applyProtection="1"/>
    <xf numFmtId="0" fontId="0" fillId="4" borderId="0" xfId="0" applyFill="1" applyProtection="1">
      <protection locked="0"/>
    </xf>
    <xf numFmtId="3" fontId="2" fillId="4" borderId="5" xfId="0" applyNumberFormat="1" applyFont="1" applyFill="1" applyBorder="1" applyProtection="1">
      <protection locked="0"/>
    </xf>
    <xf numFmtId="170" fontId="2" fillId="6" borderId="5" xfId="0" applyNumberFormat="1" applyFont="1" applyFill="1" applyBorder="1" applyProtection="1"/>
    <xf numFmtId="169" fontId="2" fillId="4" borderId="0" xfId="0" applyNumberFormat="1" applyFont="1" applyFill="1" applyAlignment="1" applyProtection="1">
      <alignment horizontal="left"/>
      <protection locked="0"/>
    </xf>
    <xf numFmtId="37" fontId="2" fillId="6" borderId="1" xfId="0" applyNumberFormat="1" applyFont="1" applyFill="1" applyBorder="1" applyProtection="1"/>
    <xf numFmtId="37" fontId="2" fillId="6" borderId="5" xfId="0" applyNumberFormat="1" applyFont="1" applyFill="1" applyBorder="1" applyAlignment="1" applyProtection="1">
      <alignment horizontal="center"/>
    </xf>
    <xf numFmtId="3" fontId="2" fillId="3" borderId="0" xfId="0" applyNumberFormat="1" applyFont="1" applyFill="1" applyProtection="1">
      <protection locked="0"/>
    </xf>
    <xf numFmtId="37" fontId="2" fillId="6" borderId="5" xfId="0" applyNumberFormat="1" applyFont="1" applyFill="1" applyBorder="1" applyAlignment="1" applyProtection="1">
      <alignment horizontal="right"/>
    </xf>
    <xf numFmtId="0" fontId="15" fillId="0" borderId="0" xfId="0" applyFont="1" applyProtection="1">
      <protection locked="0"/>
    </xf>
    <xf numFmtId="0" fontId="15" fillId="0" borderId="0" xfId="0" applyFont="1"/>
    <xf numFmtId="37" fontId="2" fillId="2" borderId="1" xfId="0" applyNumberFormat="1" applyFont="1" applyFill="1" applyBorder="1" applyProtection="1">
      <protection locked="0"/>
    </xf>
    <xf numFmtId="37" fontId="3" fillId="6" borderId="1" xfId="0" applyNumberFormat="1" applyFont="1" applyFill="1" applyBorder="1" applyProtection="1"/>
    <xf numFmtId="0" fontId="3" fillId="3" borderId="0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0" fontId="2" fillId="4" borderId="1" xfId="0" applyFont="1" applyFill="1" applyBorder="1" applyProtection="1"/>
    <xf numFmtId="37" fontId="3" fillId="3" borderId="1" xfId="0" applyNumberFormat="1" applyFont="1" applyFill="1" applyBorder="1" applyProtection="1"/>
    <xf numFmtId="0" fontId="2" fillId="3" borderId="16" xfId="0" applyFont="1" applyFill="1" applyBorder="1" applyProtection="1"/>
    <xf numFmtId="0" fontId="2" fillId="3" borderId="4" xfId="0" applyFont="1" applyFill="1" applyBorder="1" applyProtection="1"/>
    <xf numFmtId="37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vertical="center"/>
    </xf>
    <xf numFmtId="3" fontId="17" fillId="4" borderId="5" xfId="0" applyNumberFormat="1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>
      <alignment vertical="center"/>
    </xf>
    <xf numFmtId="3" fontId="17" fillId="6" borderId="5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3" fontId="17" fillId="3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4" borderId="5" xfId="0" applyFont="1" applyFill="1" applyBorder="1" applyAlignment="1" applyProtection="1">
      <alignment vertical="center"/>
      <protection locked="0"/>
    </xf>
    <xf numFmtId="0" fontId="17" fillId="4" borderId="16" xfId="0" applyFont="1" applyFill="1" applyBorder="1" applyAlignment="1" applyProtection="1">
      <alignment vertical="center"/>
      <protection locked="0"/>
    </xf>
    <xf numFmtId="3" fontId="17" fillId="4" borderId="16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17" fillId="4" borderId="7" xfId="0" applyNumberFormat="1" applyFont="1" applyFill="1" applyBorder="1" applyAlignment="1" applyProtection="1">
      <alignment horizontal="center" vertical="center"/>
      <protection locked="0"/>
    </xf>
    <xf numFmtId="3" fontId="17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vertical="center"/>
      <protection locked="0"/>
    </xf>
    <xf numFmtId="0" fontId="17" fillId="4" borderId="4" xfId="0" applyFont="1" applyFill="1" applyBorder="1" applyAlignment="1" applyProtection="1">
      <alignment vertical="center"/>
      <protection locked="0"/>
    </xf>
    <xf numFmtId="3" fontId="17" fillId="4" borderId="6" xfId="0" applyNumberFormat="1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vertical="center"/>
      <protection locked="0"/>
    </xf>
    <xf numFmtId="3" fontId="17" fillId="6" borderId="4" xfId="0" applyNumberFormat="1" applyFont="1" applyFill="1" applyBorder="1" applyAlignment="1">
      <alignment horizontal="center" vertical="center"/>
    </xf>
    <xf numFmtId="3" fontId="17" fillId="5" borderId="5" xfId="0" applyNumberFormat="1" applyFont="1" applyFill="1" applyBorder="1" applyAlignment="1">
      <alignment horizontal="center" vertical="center"/>
    </xf>
    <xf numFmtId="3" fontId="18" fillId="5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3" fontId="2" fillId="0" borderId="0" xfId="0" applyNumberFormat="1" applyFont="1" applyAlignment="1">
      <alignment vertical="center"/>
    </xf>
    <xf numFmtId="49" fontId="2" fillId="4" borderId="5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37" fontId="2" fillId="3" borderId="9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37" fontId="2" fillId="8" borderId="5" xfId="0" applyNumberFormat="1" applyFont="1" applyFill="1" applyBorder="1" applyAlignment="1" applyProtection="1">
      <alignment horizontal="right"/>
    </xf>
    <xf numFmtId="37" fontId="2" fillId="3" borderId="5" xfId="0" applyNumberFormat="1" applyFont="1" applyFill="1" applyBorder="1" applyAlignment="1" applyProtection="1">
      <alignment horizontal="center" vertical="center"/>
    </xf>
    <xf numFmtId="37" fontId="2" fillId="8" borderId="5" xfId="0" applyNumberFormat="1" applyFont="1" applyFill="1" applyBorder="1" applyProtection="1">
      <protection locked="0"/>
    </xf>
    <xf numFmtId="37" fontId="2" fillId="8" borderId="3" xfId="0" applyNumberFormat="1" applyFont="1" applyFill="1" applyBorder="1" applyAlignment="1" applyProtection="1">
      <alignment horizontal="center"/>
      <protection locked="0"/>
    </xf>
    <xf numFmtId="3" fontId="2" fillId="8" borderId="3" xfId="0" applyNumberFormat="1" applyFont="1" applyFill="1" applyBorder="1" applyProtection="1">
      <protection locked="0"/>
    </xf>
    <xf numFmtId="37" fontId="2" fillId="8" borderId="3" xfId="0" applyNumberFormat="1" applyFont="1" applyFill="1" applyBorder="1" applyProtection="1">
      <protection locked="0"/>
    </xf>
    <xf numFmtId="3" fontId="2" fillId="8" borderId="0" xfId="0" applyNumberFormat="1" applyFont="1" applyFill="1" applyProtection="1">
      <protection locked="0"/>
    </xf>
    <xf numFmtId="3" fontId="2" fillId="8" borderId="9" xfId="0" applyNumberFormat="1" applyFont="1" applyFill="1" applyBorder="1" applyProtection="1">
      <protection locked="0"/>
    </xf>
    <xf numFmtId="0" fontId="0" fillId="9" borderId="0" xfId="0" applyFill="1"/>
    <xf numFmtId="0" fontId="2" fillId="9" borderId="0" xfId="0" applyFont="1" applyFill="1"/>
    <xf numFmtId="0" fontId="2" fillId="9" borderId="0" xfId="0" applyFont="1" applyFill="1" applyAlignment="1">
      <alignment horizontal="center" vertical="center"/>
    </xf>
    <xf numFmtId="3" fontId="2" fillId="10" borderId="6" xfId="0" applyNumberFormat="1" applyFont="1" applyFill="1" applyBorder="1" applyProtection="1">
      <protection locked="0"/>
    </xf>
    <xf numFmtId="3" fontId="2" fillId="10" borderId="14" xfId="0" applyNumberFormat="1" applyFont="1" applyFill="1" applyBorder="1" applyProtection="1">
      <protection locked="0"/>
    </xf>
    <xf numFmtId="3" fontId="2" fillId="10" borderId="0" xfId="0" applyNumberFormat="1" applyFont="1" applyFill="1" applyProtection="1">
      <protection locked="0"/>
    </xf>
    <xf numFmtId="3" fontId="2" fillId="10" borderId="15" xfId="0" applyNumberFormat="1" applyFont="1" applyFill="1" applyBorder="1" applyProtection="1">
      <protection locked="0"/>
    </xf>
    <xf numFmtId="3" fontId="2" fillId="10" borderId="0" xfId="0" applyNumberFormat="1" applyFont="1" applyFill="1" applyBorder="1" applyProtection="1">
      <protection locked="0"/>
    </xf>
    <xf numFmtId="0" fontId="0" fillId="0" borderId="0" xfId="0" applyFill="1"/>
    <xf numFmtId="0" fontId="2" fillId="8" borderId="0" xfId="0" applyFont="1" applyFill="1"/>
    <xf numFmtId="0" fontId="2" fillId="8" borderId="0" xfId="0" applyFont="1" applyFill="1" applyBorder="1" applyProtection="1">
      <protection locked="0"/>
    </xf>
    <xf numFmtId="0" fontId="2" fillId="0" borderId="0" xfId="101" applyFont="1" applyAlignment="1">
      <alignment vertical="center"/>
    </xf>
    <xf numFmtId="0" fontId="4" fillId="0" borderId="0" xfId="75" applyFont="1" applyAlignment="1">
      <alignment vertical="center"/>
    </xf>
    <xf numFmtId="170" fontId="2" fillId="4" borderId="5" xfId="0" applyNumberFormat="1" applyFont="1" applyFill="1" applyBorder="1" applyProtection="1">
      <protection locked="0"/>
    </xf>
    <xf numFmtId="171" fontId="2" fillId="4" borderId="5" xfId="1" applyNumberFormat="1" applyFont="1" applyFill="1" applyBorder="1" applyProtection="1">
      <protection locked="0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8" borderId="0" xfId="0" applyFont="1" applyFill="1" applyAlignment="1">
      <alignment horizontal="center"/>
    </xf>
    <xf numFmtId="0" fontId="12" fillId="8" borderId="0" xfId="0" applyFont="1" applyFill="1" applyAlignment="1"/>
    <xf numFmtId="0" fontId="2" fillId="9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left" vertical="center"/>
    </xf>
    <xf numFmtId="37" fontId="2" fillId="3" borderId="8" xfId="0" applyNumberFormat="1" applyFont="1" applyFill="1" applyBorder="1" applyAlignment="1" applyProtection="1">
      <alignment horizontal="center"/>
    </xf>
    <xf numFmtId="37" fontId="2" fillId="3" borderId="1" xfId="0" applyNumberFormat="1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10" fillId="0" borderId="0" xfId="0" applyFont="1" applyAlignment="1">
      <alignment horizontal="center"/>
    </xf>
    <xf numFmtId="0" fontId="0" fillId="0" borderId="9" xfId="0" applyBorder="1" applyAlignment="1"/>
    <xf numFmtId="0" fontId="0" fillId="0" borderId="1" xfId="0" applyBorder="1" applyAlignment="1"/>
    <xf numFmtId="37" fontId="2" fillId="3" borderId="2" xfId="0" applyNumberFormat="1" applyFont="1" applyFill="1" applyBorder="1" applyAlignment="1" applyProtection="1">
      <alignment horizontal="center"/>
    </xf>
    <xf numFmtId="0" fontId="0" fillId="0" borderId="6" xfId="0" applyBorder="1" applyAlignment="1"/>
    <xf numFmtId="0" fontId="0" fillId="0" borderId="4" xfId="0" applyBorder="1" applyAlignment="1"/>
    <xf numFmtId="0" fontId="0" fillId="3" borderId="1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37" fontId="19" fillId="3" borderId="2" xfId="0" applyNumberFormat="1" applyFont="1" applyFill="1" applyBorder="1" applyAlignment="1" applyProtection="1">
      <alignment horizontal="center" textRotation="180"/>
    </xf>
    <xf numFmtId="0" fontId="10" fillId="0" borderId="14" xfId="0" applyFont="1" applyBorder="1" applyAlignment="1">
      <alignment horizontal="center" textRotation="180"/>
    </xf>
    <xf numFmtId="0" fontId="10" fillId="0" borderId="4" xfId="0" applyFont="1" applyBorder="1" applyAlignment="1">
      <alignment horizontal="center" textRotation="180"/>
    </xf>
    <xf numFmtId="37" fontId="2" fillId="3" borderId="0" xfId="0" applyNumberFormat="1" applyFont="1" applyFill="1" applyAlignment="1" applyProtection="1">
      <alignment horizontal="right"/>
    </xf>
    <xf numFmtId="0" fontId="0" fillId="0" borderId="0" xfId="0" applyAlignment="1">
      <alignment horizontal="right"/>
    </xf>
    <xf numFmtId="37" fontId="3" fillId="3" borderId="0" xfId="0" applyNumberFormat="1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37" fontId="2" fillId="3" borderId="9" xfId="0" applyNumberFormat="1" applyFont="1" applyFill="1" applyBorder="1" applyAlignment="1" applyProtection="1">
      <alignment horizontal="center"/>
    </xf>
    <xf numFmtId="1" fontId="2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 applyProtection="1">
      <alignment horizontal="center" shrinkToFit="1"/>
    </xf>
    <xf numFmtId="0" fontId="0" fillId="0" borderId="1" xfId="0" applyBorder="1" applyAlignment="1">
      <alignment horizontal="center" shrinkToFit="1"/>
    </xf>
    <xf numFmtId="37" fontId="2" fillId="3" borderId="2" xfId="0" applyNumberFormat="1" applyFon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37" fontId="4" fillId="3" borderId="0" xfId="0" applyNumberFormat="1" applyFont="1" applyFill="1" applyBorder="1" applyAlignment="1" applyProtection="1">
      <alignment horizontal="center"/>
      <protection locked="0"/>
    </xf>
    <xf numFmtId="37" fontId="2" fillId="4" borderId="3" xfId="0" applyNumberFormat="1" applyFont="1" applyFill="1" applyBorder="1" applyAlignment="1" applyProtection="1">
      <alignment horizontal="center"/>
      <protection locked="0"/>
    </xf>
    <xf numFmtId="37" fontId="2" fillId="4" borderId="3" xfId="0" applyNumberFormat="1" applyFont="1" applyFill="1" applyBorder="1" applyAlignment="1" applyProtection="1">
      <alignment horizontal="center"/>
    </xf>
    <xf numFmtId="37" fontId="4" fillId="3" borderId="0" xfId="0" applyNumberFormat="1" applyFont="1" applyFill="1" applyAlignment="1" applyProtection="1">
      <alignment horizontal="center"/>
    </xf>
    <xf numFmtId="0" fontId="8" fillId="4" borderId="3" xfId="0" applyFont="1" applyFill="1" applyBorder="1" applyAlignment="1" applyProtection="1">
      <alignment horizontal="center"/>
      <protection locked="0"/>
    </xf>
    <xf numFmtId="3" fontId="2" fillId="3" borderId="3" xfId="0" applyNumberFormat="1" applyFont="1" applyFill="1" applyBorder="1" applyAlignment="1" applyProtection="1">
      <alignment horizontal="center"/>
    </xf>
    <xf numFmtId="37" fontId="4" fillId="3" borderId="0" xfId="0" applyNumberFormat="1" applyFont="1" applyFill="1" applyBorder="1" applyAlignment="1" applyProtection="1">
      <alignment horizontal="center"/>
    </xf>
    <xf numFmtId="37" fontId="14" fillId="3" borderId="0" xfId="0" applyNumberFormat="1" applyFont="1" applyFill="1" applyBorder="1" applyAlignment="1" applyProtection="1">
      <alignment horizontal="center"/>
      <protection locked="0"/>
    </xf>
    <xf numFmtId="0" fontId="2" fillId="10" borderId="8" xfId="0" applyFont="1" applyFill="1" applyBorder="1" applyAlignment="1" applyProtection="1">
      <alignment vertical="center"/>
      <protection locked="0"/>
    </xf>
    <xf numFmtId="0" fontId="2" fillId="10" borderId="1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415">
    <cellStyle name="Comma" xfId="1" builtinId="3"/>
    <cellStyle name="Comma 11 2" xfId="2"/>
    <cellStyle name="Comma 16" xfId="3"/>
    <cellStyle name="Comma 16 2" xfId="4"/>
    <cellStyle name="Comma 16 3" xfId="5"/>
    <cellStyle name="Comma 2" xfId="6"/>
    <cellStyle name="Comma 2 2" xfId="7"/>
    <cellStyle name="Comma 4 2" xfId="8"/>
    <cellStyle name="Comma 7" xfId="9"/>
    <cellStyle name="Comma 7 2" xfId="10"/>
    <cellStyle name="Comma 7 3" xfId="11"/>
    <cellStyle name="Hyperlink 2 2" xfId="12"/>
    <cellStyle name="Hyperlink 3" xfId="13"/>
    <cellStyle name="Hyperlink 3 2" xfId="14"/>
    <cellStyle name="Hyperlink 3 3" xfId="15"/>
    <cellStyle name="Hyperlink 4 2" xfId="16"/>
    <cellStyle name="Hyperlink 7" xfId="17"/>
    <cellStyle name="Hyperlink 7 2" xfId="18"/>
    <cellStyle name="Hyperlink 8" xfId="19"/>
    <cellStyle name="Hyperlink 8 2" xfId="20"/>
    <cellStyle name="Normal" xfId="0" builtinId="0"/>
    <cellStyle name="Normal 10" xfId="21"/>
    <cellStyle name="Normal 10 2" xfId="22"/>
    <cellStyle name="Normal 10 2 2" xfId="23"/>
    <cellStyle name="Normal 10 2 2 2" xfId="24"/>
    <cellStyle name="Normal 10 2 2 3" xfId="25"/>
    <cellStyle name="Normal 10 3" xfId="26"/>
    <cellStyle name="Normal 10 4" xfId="27"/>
    <cellStyle name="Normal 10 5" xfId="28"/>
    <cellStyle name="Normal 10 6" xfId="29"/>
    <cellStyle name="Normal 10 7" xfId="30"/>
    <cellStyle name="Normal 11" xfId="31"/>
    <cellStyle name="Normal 11 2" xfId="32"/>
    <cellStyle name="Normal 11 2 2" xfId="33"/>
    <cellStyle name="Normal 11 3" xfId="34"/>
    <cellStyle name="Normal 11 4" xfId="35"/>
    <cellStyle name="Normal 11 5" xfId="36"/>
    <cellStyle name="Normal 12" xfId="37"/>
    <cellStyle name="Normal 12 10" xfId="38"/>
    <cellStyle name="Normal 12 11" xfId="39"/>
    <cellStyle name="Normal 12 12" xfId="40"/>
    <cellStyle name="Normal 12 2" xfId="41"/>
    <cellStyle name="Normal 12 2 2" xfId="42"/>
    <cellStyle name="Normal 12 3" xfId="43"/>
    <cellStyle name="Normal 12 4" xfId="44"/>
    <cellStyle name="Normal 12 5" xfId="45"/>
    <cellStyle name="Normal 12 6" xfId="46"/>
    <cellStyle name="Normal 12 7" xfId="47"/>
    <cellStyle name="Normal 12 8" xfId="48"/>
    <cellStyle name="Normal 12 9" xfId="49"/>
    <cellStyle name="Normal 13" xfId="50"/>
    <cellStyle name="Normal 13 10" xfId="51"/>
    <cellStyle name="Normal 13 11" xfId="52"/>
    <cellStyle name="Normal 13 12" xfId="53"/>
    <cellStyle name="Normal 13 2" xfId="54"/>
    <cellStyle name="Normal 13 2 2" xfId="55"/>
    <cellStyle name="Normal 13 3" xfId="56"/>
    <cellStyle name="Normal 13 4" xfId="57"/>
    <cellStyle name="Normal 13 5" xfId="58"/>
    <cellStyle name="Normal 13 6" xfId="59"/>
    <cellStyle name="Normal 13 7" xfId="60"/>
    <cellStyle name="Normal 13 8" xfId="61"/>
    <cellStyle name="Normal 13 9" xfId="62"/>
    <cellStyle name="Normal 14" xfId="63"/>
    <cellStyle name="Normal 14 2" xfId="64"/>
    <cellStyle name="Normal 14 3" xfId="65"/>
    <cellStyle name="Normal 14 4" xfId="66"/>
    <cellStyle name="Normal 14 5" xfId="67"/>
    <cellStyle name="Normal 14 6" xfId="68"/>
    <cellStyle name="Normal 14 7" xfId="69"/>
    <cellStyle name="Normal 15" xfId="70"/>
    <cellStyle name="Normal 15 2" xfId="71"/>
    <cellStyle name="Normal 15 3" xfId="72"/>
    <cellStyle name="Normal 15 4" xfId="73"/>
    <cellStyle name="Normal 16" xfId="74"/>
    <cellStyle name="Normal 16 2" xfId="75"/>
    <cellStyle name="Normal 16 3" xfId="76"/>
    <cellStyle name="Normal 16 4" xfId="77"/>
    <cellStyle name="Normal 17" xfId="78"/>
    <cellStyle name="Normal 17 2" xfId="79"/>
    <cellStyle name="Normal 17 3" xfId="80"/>
    <cellStyle name="Normal 17 4" xfId="81"/>
    <cellStyle name="Normal 18" xfId="82"/>
    <cellStyle name="Normal 18 2" xfId="83"/>
    <cellStyle name="Normal 18 2 2" xfId="84"/>
    <cellStyle name="Normal 18 2 3" xfId="85"/>
    <cellStyle name="Normal 18 3" xfId="86"/>
    <cellStyle name="Normal 18 4" xfId="87"/>
    <cellStyle name="Normal 18 5" xfId="88"/>
    <cellStyle name="Normal 18 6" xfId="89"/>
    <cellStyle name="Normal 18 7" xfId="90"/>
    <cellStyle name="Normal 18 8" xfId="91"/>
    <cellStyle name="Normal 19" xfId="92"/>
    <cellStyle name="Normal 19 2" xfId="93"/>
    <cellStyle name="Normal 19 2 2" xfId="94"/>
    <cellStyle name="Normal 19 2 3" xfId="95"/>
    <cellStyle name="Normal 19 3" xfId="96"/>
    <cellStyle name="Normal 19 4" xfId="97"/>
    <cellStyle name="Normal 19 5" xfId="98"/>
    <cellStyle name="Normal 19 6" xfId="99"/>
    <cellStyle name="Normal 19 7" xfId="100"/>
    <cellStyle name="Normal 2" xfId="101"/>
    <cellStyle name="Normal 2 10" xfId="102"/>
    <cellStyle name="Normal 2 10 10" xfId="103"/>
    <cellStyle name="Normal 2 10 11" xfId="104"/>
    <cellStyle name="Normal 2 10 2" xfId="105"/>
    <cellStyle name="Normal 2 10 2 2" xfId="106"/>
    <cellStyle name="Normal 2 10 3" xfId="107"/>
    <cellStyle name="Normal 2 10 3 2" xfId="108"/>
    <cellStyle name="Normal 2 10 4" xfId="109"/>
    <cellStyle name="Normal 2 10 4 2" xfId="110"/>
    <cellStyle name="Normal 2 10 5" xfId="111"/>
    <cellStyle name="Normal 2 10 5 2" xfId="112"/>
    <cellStyle name="Normal 2 10 6" xfId="113"/>
    <cellStyle name="Normal 2 10 6 2" xfId="114"/>
    <cellStyle name="Normal 2 10 7" xfId="115"/>
    <cellStyle name="Normal 2 10 7 2" xfId="116"/>
    <cellStyle name="Normal 2 10 8" xfId="117"/>
    <cellStyle name="Normal 2 10 8 2" xfId="118"/>
    <cellStyle name="Normal 2 10 9" xfId="119"/>
    <cellStyle name="Normal 2 11" xfId="120"/>
    <cellStyle name="Normal 2 11 10" xfId="121"/>
    <cellStyle name="Normal 2 11 11" xfId="122"/>
    <cellStyle name="Normal 2 11 2" xfId="123"/>
    <cellStyle name="Normal 2 11 2 2" xfId="124"/>
    <cellStyle name="Normal 2 11 3" xfId="125"/>
    <cellStyle name="Normal 2 11 3 2" xfId="126"/>
    <cellStyle name="Normal 2 11 4" xfId="127"/>
    <cellStyle name="Normal 2 11 4 2" xfId="128"/>
    <cellStyle name="Normal 2 11 5" xfId="129"/>
    <cellStyle name="Normal 2 11 5 2" xfId="130"/>
    <cellStyle name="Normal 2 11 6" xfId="131"/>
    <cellStyle name="Normal 2 11 6 2" xfId="132"/>
    <cellStyle name="Normal 2 11 7" xfId="133"/>
    <cellStyle name="Normal 2 11 7 2" xfId="134"/>
    <cellStyle name="Normal 2 11 8" xfId="135"/>
    <cellStyle name="Normal 2 11 8 2" xfId="136"/>
    <cellStyle name="Normal 2 11 9" xfId="137"/>
    <cellStyle name="Normal 2 12" xfId="138"/>
    <cellStyle name="Normal 2 13" xfId="139"/>
    <cellStyle name="Normal 2 14" xfId="140"/>
    <cellStyle name="Normal 2 15" xfId="141"/>
    <cellStyle name="Normal 2 16" xfId="142"/>
    <cellStyle name="Normal 2 2" xfId="143"/>
    <cellStyle name="Normal 2 2 10" xfId="144"/>
    <cellStyle name="Normal 2 2 10 2" xfId="145"/>
    <cellStyle name="Normal 2 2 11" xfId="146"/>
    <cellStyle name="Normal 2 2 11 2" xfId="147"/>
    <cellStyle name="Normal 2 2 12" xfId="148"/>
    <cellStyle name="Normal 2 2 12 2" xfId="149"/>
    <cellStyle name="Normal 2 2 12 2 2" xfId="150"/>
    <cellStyle name="Normal 2 2 12 2 3" xfId="151"/>
    <cellStyle name="Normal 2 2 12 3" xfId="152"/>
    <cellStyle name="Normal 2 2 12 4" xfId="153"/>
    <cellStyle name="Normal 2 2 13" xfId="154"/>
    <cellStyle name="Normal 2 2 13 2" xfId="155"/>
    <cellStyle name="Normal 2 2 13 2 2" xfId="156"/>
    <cellStyle name="Normal 2 2 13 2 3" xfId="157"/>
    <cellStyle name="Normal 2 2 13 3" xfId="158"/>
    <cellStyle name="Normal 2 2 13 4" xfId="159"/>
    <cellStyle name="Normal 2 2 14" xfId="160"/>
    <cellStyle name="Normal 2 2 14 2" xfId="161"/>
    <cellStyle name="Normal 2 2 15" xfId="162"/>
    <cellStyle name="Normal 2 2 15 2" xfId="163"/>
    <cellStyle name="Normal 2 2 16" xfId="164"/>
    <cellStyle name="Normal 2 2 16 2" xfId="165"/>
    <cellStyle name="Normal 2 2 16 3" xfId="166"/>
    <cellStyle name="Normal 2 2 17" xfId="167"/>
    <cellStyle name="Normal 2 2 18" xfId="168"/>
    <cellStyle name="Normal 2 2 19" xfId="169"/>
    <cellStyle name="Normal 2 2 2" xfId="170"/>
    <cellStyle name="Normal 2 2 2 2" xfId="171"/>
    <cellStyle name="Normal 2 2 2 2 2" xfId="172"/>
    <cellStyle name="Normal 2 2 2 2 3" xfId="173"/>
    <cellStyle name="Normal 2 2 2 3" xfId="174"/>
    <cellStyle name="Normal 2 2 2 3 2" xfId="175"/>
    <cellStyle name="Normal 2 2 2 4" xfId="176"/>
    <cellStyle name="Normal 2 2 2 4 2" xfId="177"/>
    <cellStyle name="Normal 2 2 2 5" xfId="178"/>
    <cellStyle name="Normal 2 2 2 5 2" xfId="179"/>
    <cellStyle name="Normal 2 2 2 6" xfId="180"/>
    <cellStyle name="Normal 2 2 2 6 2" xfId="181"/>
    <cellStyle name="Normal 2 2 2 7" xfId="182"/>
    <cellStyle name="Normal 2 2 2 8" xfId="183"/>
    <cellStyle name="Normal 2 2 20" xfId="184"/>
    <cellStyle name="Normal 2 2 21" xfId="185"/>
    <cellStyle name="Normal 2 2 3" xfId="186"/>
    <cellStyle name="Normal 2 2 3 2" xfId="187"/>
    <cellStyle name="Normal 2 2 4" xfId="188"/>
    <cellStyle name="Normal 2 2 4 2" xfId="189"/>
    <cellStyle name="Normal 2 2 5" xfId="190"/>
    <cellStyle name="Normal 2 2 5 2" xfId="191"/>
    <cellStyle name="Normal 2 2 6" xfId="192"/>
    <cellStyle name="Normal 2 2 6 2" xfId="193"/>
    <cellStyle name="Normal 2 2 7" xfId="194"/>
    <cellStyle name="Normal 2 2 7 2" xfId="195"/>
    <cellStyle name="Normal 2 2 8" xfId="196"/>
    <cellStyle name="Normal 2 2 8 2" xfId="197"/>
    <cellStyle name="Normal 2 2 9" xfId="198"/>
    <cellStyle name="Normal 2 2 9 2" xfId="199"/>
    <cellStyle name="Normal 2 3" xfId="200"/>
    <cellStyle name="Normal 2 3 10" xfId="201"/>
    <cellStyle name="Normal 2 3 11" xfId="202"/>
    <cellStyle name="Normal 2 3 12" xfId="203"/>
    <cellStyle name="Normal 2 3 13" xfId="204"/>
    <cellStyle name="Normal 2 3 14" xfId="205"/>
    <cellStyle name="Normal 2 3 15" xfId="206"/>
    <cellStyle name="Normal 2 3 2" xfId="207"/>
    <cellStyle name="Normal 2 3 2 2" xfId="208"/>
    <cellStyle name="Normal 2 3 2 2 2" xfId="209"/>
    <cellStyle name="Normal 2 3 2 2 3" xfId="210"/>
    <cellStyle name="Normal 2 3 2 3" xfId="211"/>
    <cellStyle name="Normal 2 3 2 4" xfId="212"/>
    <cellStyle name="Normal 2 3 2 5" xfId="213"/>
    <cellStyle name="Normal 2 3 3" xfId="214"/>
    <cellStyle name="Normal 2 3 3 2" xfId="215"/>
    <cellStyle name="Normal 2 3 3 3" xfId="216"/>
    <cellStyle name="Normal 2 3 4" xfId="217"/>
    <cellStyle name="Normal 2 3 5" xfId="218"/>
    <cellStyle name="Normal 2 3 6" xfId="219"/>
    <cellStyle name="Normal 2 3 7" xfId="220"/>
    <cellStyle name="Normal 2 3 8" xfId="221"/>
    <cellStyle name="Normal 2 3 9" xfId="222"/>
    <cellStyle name="Normal 2 4" xfId="223"/>
    <cellStyle name="Normal 2 4 10" xfId="224"/>
    <cellStyle name="Normal 2 4 11" xfId="225"/>
    <cellStyle name="Normal 2 4 12" xfId="226"/>
    <cellStyle name="Normal 2 4 13" xfId="227"/>
    <cellStyle name="Normal 2 4 2" xfId="228"/>
    <cellStyle name="Normal 2 4 2 2" xfId="229"/>
    <cellStyle name="Normal 2 4 2 2 2" xfId="230"/>
    <cellStyle name="Normal 2 4 2 2 3" xfId="231"/>
    <cellStyle name="Normal 2 4 2 3" xfId="232"/>
    <cellStyle name="Normal 2 4 2 4" xfId="233"/>
    <cellStyle name="Normal 2 4 2 5" xfId="234"/>
    <cellStyle name="Normal 2 4 3" xfId="235"/>
    <cellStyle name="Normal 2 4 3 2" xfId="236"/>
    <cellStyle name="Normal 2 4 3 3" xfId="237"/>
    <cellStyle name="Normal 2 4 4" xfId="238"/>
    <cellStyle name="Normal 2 4 5" xfId="239"/>
    <cellStyle name="Normal 2 4 6" xfId="240"/>
    <cellStyle name="Normal 2 4 7" xfId="241"/>
    <cellStyle name="Normal 2 4 8" xfId="242"/>
    <cellStyle name="Normal 2 4 9" xfId="243"/>
    <cellStyle name="Normal 2 5" xfId="244"/>
    <cellStyle name="Normal 2 5 10" xfId="245"/>
    <cellStyle name="Normal 2 5 11" xfId="246"/>
    <cellStyle name="Normal 2 5 12" xfId="247"/>
    <cellStyle name="Normal 2 5 12 2" xfId="248"/>
    <cellStyle name="Normal 2 5 12 3" xfId="249"/>
    <cellStyle name="Normal 2 5 2" xfId="250"/>
    <cellStyle name="Normal 2 5 2 2" xfId="251"/>
    <cellStyle name="Normal 2 5 3" xfId="252"/>
    <cellStyle name="Normal 2 5 3 2" xfId="253"/>
    <cellStyle name="Normal 2 5 4" xfId="254"/>
    <cellStyle name="Normal 2 5 5" xfId="255"/>
    <cellStyle name="Normal 2 5 6" xfId="256"/>
    <cellStyle name="Normal 2 5 7" xfId="257"/>
    <cellStyle name="Normal 2 5 8" xfId="258"/>
    <cellStyle name="Normal 2 5 9" xfId="259"/>
    <cellStyle name="Normal 2 6" xfId="260"/>
    <cellStyle name="Normal 2 6 10" xfId="261"/>
    <cellStyle name="Normal 2 6 11" xfId="262"/>
    <cellStyle name="Normal 2 6 12" xfId="263"/>
    <cellStyle name="Normal 2 6 2" xfId="264"/>
    <cellStyle name="Normal 2 6 2 2" xfId="265"/>
    <cellStyle name="Normal 2 6 3" xfId="266"/>
    <cellStyle name="Normal 2 6 3 2" xfId="267"/>
    <cellStyle name="Normal 2 6 4" xfId="268"/>
    <cellStyle name="Normal 2 6 5" xfId="269"/>
    <cellStyle name="Normal 2 6 6" xfId="270"/>
    <cellStyle name="Normal 2 6 7" xfId="271"/>
    <cellStyle name="Normal 2 6 8" xfId="272"/>
    <cellStyle name="Normal 2 6 9" xfId="273"/>
    <cellStyle name="Normal 2 7" xfId="274"/>
    <cellStyle name="Normal 2 7 10" xfId="275"/>
    <cellStyle name="Normal 2 7 2" xfId="276"/>
    <cellStyle name="Normal 2 7 2 2" xfId="277"/>
    <cellStyle name="Normal 2 7 2 3" xfId="278"/>
    <cellStyle name="Normal 2 7 3" xfId="279"/>
    <cellStyle name="Normal 2 7 3 2" xfId="280"/>
    <cellStyle name="Normal 2 7 4" xfId="281"/>
    <cellStyle name="Normal 2 7 4 2" xfId="282"/>
    <cellStyle name="Normal 2 7 5" xfId="283"/>
    <cellStyle name="Normal 2 7 5 2" xfId="284"/>
    <cellStyle name="Normal 2 7 6" xfId="285"/>
    <cellStyle name="Normal 2 7 6 2" xfId="286"/>
    <cellStyle name="Normal 2 7 7" xfId="287"/>
    <cellStyle name="Normal 2 7 7 2" xfId="288"/>
    <cellStyle name="Normal 2 7 8" xfId="289"/>
    <cellStyle name="Normal 2 7 8 2" xfId="290"/>
    <cellStyle name="Normal 2 7 9" xfId="291"/>
    <cellStyle name="Normal 2 8" xfId="292"/>
    <cellStyle name="Normal 2 8 10" xfId="293"/>
    <cellStyle name="Normal 2 8 11" xfId="294"/>
    <cellStyle name="Normal 2 8 2" xfId="295"/>
    <cellStyle name="Normal 2 8 2 2" xfId="296"/>
    <cellStyle name="Normal 2 8 3" xfId="297"/>
    <cellStyle name="Normal 2 8 3 2" xfId="298"/>
    <cellStyle name="Normal 2 8 4" xfId="299"/>
    <cellStyle name="Normal 2 8 4 2" xfId="300"/>
    <cellStyle name="Normal 2 8 5" xfId="301"/>
    <cellStyle name="Normal 2 8 5 2" xfId="302"/>
    <cellStyle name="Normal 2 8 6" xfId="303"/>
    <cellStyle name="Normal 2 8 6 2" xfId="304"/>
    <cellStyle name="Normal 2 8 7" xfId="305"/>
    <cellStyle name="Normal 2 8 7 2" xfId="306"/>
    <cellStyle name="Normal 2 8 8" xfId="307"/>
    <cellStyle name="Normal 2 8 8 2" xfId="308"/>
    <cellStyle name="Normal 2 8 9" xfId="309"/>
    <cellStyle name="Normal 2 9" xfId="310"/>
    <cellStyle name="Normal 2 9 10" xfId="311"/>
    <cellStyle name="Normal 2 9 11" xfId="312"/>
    <cellStyle name="Normal 2 9 2" xfId="313"/>
    <cellStyle name="Normal 2 9 2 2" xfId="314"/>
    <cellStyle name="Normal 2 9 3" xfId="315"/>
    <cellStyle name="Normal 2 9 3 2" xfId="316"/>
    <cellStyle name="Normal 2 9 4" xfId="317"/>
    <cellStyle name="Normal 2 9 4 2" xfId="318"/>
    <cellStyle name="Normal 2 9 5" xfId="319"/>
    <cellStyle name="Normal 2 9 5 2" xfId="320"/>
    <cellStyle name="Normal 2 9 6" xfId="321"/>
    <cellStyle name="Normal 2 9 6 2" xfId="322"/>
    <cellStyle name="Normal 2 9 7" xfId="323"/>
    <cellStyle name="Normal 2 9 7 2" xfId="324"/>
    <cellStyle name="Normal 2 9 8" xfId="325"/>
    <cellStyle name="Normal 2 9 8 2" xfId="326"/>
    <cellStyle name="Normal 2 9 9" xfId="327"/>
    <cellStyle name="Normal 20" xfId="328"/>
    <cellStyle name="Normal 20 2" xfId="329"/>
    <cellStyle name="Normal 20 3" xfId="330"/>
    <cellStyle name="Normal 21" xfId="331"/>
    <cellStyle name="Normal 21 2" xfId="332"/>
    <cellStyle name="Normal 22" xfId="333"/>
    <cellStyle name="Normal 22 2" xfId="334"/>
    <cellStyle name="Normal 22 3" xfId="335"/>
    <cellStyle name="Normal 23" xfId="336"/>
    <cellStyle name="Normal 23 2" xfId="337"/>
    <cellStyle name="Normal 23 3" xfId="338"/>
    <cellStyle name="Normal 24" xfId="339"/>
    <cellStyle name="Normal 24 2" xfId="340"/>
    <cellStyle name="Normal 24 3" xfId="341"/>
    <cellStyle name="Normal 25" xfId="342"/>
    <cellStyle name="Normal 25 2" xfId="343"/>
    <cellStyle name="Normal 25 3" xfId="344"/>
    <cellStyle name="Normal 26" xfId="345"/>
    <cellStyle name="Normal 3" xfId="346"/>
    <cellStyle name="Normal 3 2" xfId="347"/>
    <cellStyle name="Normal 3 2 2" xfId="348"/>
    <cellStyle name="Normal 3 2 2 2" xfId="349"/>
    <cellStyle name="Normal 3 2 2 3" xfId="350"/>
    <cellStyle name="Normal 3 2 3" xfId="351"/>
    <cellStyle name="Normal 3 2 4" xfId="352"/>
    <cellStyle name="Normal 3 2 5" xfId="353"/>
    <cellStyle name="Normal 3 3" xfId="354"/>
    <cellStyle name="Normal 3 3 2" xfId="355"/>
    <cellStyle name="Normal 3 3 2 2" xfId="356"/>
    <cellStyle name="Normal 3 3 2 3" xfId="357"/>
    <cellStyle name="Normal 3 3 3" xfId="358"/>
    <cellStyle name="Normal 3 3 4" xfId="359"/>
    <cellStyle name="Normal 3 4" xfId="360"/>
    <cellStyle name="Normal 3 5" xfId="361"/>
    <cellStyle name="Normal 3 6" xfId="362"/>
    <cellStyle name="Normal 3 7" xfId="363"/>
    <cellStyle name="Normal 3 8" xfId="364"/>
    <cellStyle name="Normal 3 9" xfId="365"/>
    <cellStyle name="Normal 4" xfId="366"/>
    <cellStyle name="Normal 4 2" xfId="367"/>
    <cellStyle name="Normal 4 2 2" xfId="368"/>
    <cellStyle name="Normal 4 2 2 2" xfId="369"/>
    <cellStyle name="Normal 4 2 3" xfId="370"/>
    <cellStyle name="Normal 4 2 4" xfId="371"/>
    <cellStyle name="Normal 4 3" xfId="372"/>
    <cellStyle name="Normal 4 3 2" xfId="373"/>
    <cellStyle name="Normal 4 3 3" xfId="374"/>
    <cellStyle name="Normal 4 4" xfId="375"/>
    <cellStyle name="Normal 4 5" xfId="376"/>
    <cellStyle name="Normal 4 6" xfId="377"/>
    <cellStyle name="Normal 5" xfId="378"/>
    <cellStyle name="Normal 5 2" xfId="379"/>
    <cellStyle name="Normal 5 3" xfId="380"/>
    <cellStyle name="Normal 5 3 2" xfId="381"/>
    <cellStyle name="Normal 5 3 3" xfId="382"/>
    <cellStyle name="Normal 5 4" xfId="383"/>
    <cellStyle name="Normal 5 5" xfId="384"/>
    <cellStyle name="Normal 6 2" xfId="385"/>
    <cellStyle name="Normal 6 3" xfId="386"/>
    <cellStyle name="Normal 6 4" xfId="387"/>
    <cellStyle name="Normal 6 5" xfId="388"/>
    <cellStyle name="Normal 7" xfId="389"/>
    <cellStyle name="Normal 7 2" xfId="390"/>
    <cellStyle name="Normal 7 2 2" xfId="391"/>
    <cellStyle name="Normal 7 2 2 2" xfId="392"/>
    <cellStyle name="Normal 7 2 3" xfId="393"/>
    <cellStyle name="Normal 7 2 4" xfId="394"/>
    <cellStyle name="Normal 7 2 5" xfId="395"/>
    <cellStyle name="Normal 7 3" xfId="396"/>
    <cellStyle name="Normal 7 4" xfId="397"/>
    <cellStyle name="Normal 7 4 2" xfId="398"/>
    <cellStyle name="Normal 7 4 3" xfId="399"/>
    <cellStyle name="Normal 7 5" xfId="400"/>
    <cellStyle name="Normal 7 5 2" xfId="401"/>
    <cellStyle name="Normal 7 5 3" xfId="402"/>
    <cellStyle name="Normal 7 5 4" xfId="403"/>
    <cellStyle name="Normal 7 6" xfId="404"/>
    <cellStyle name="Normal 7 7" xfId="405"/>
    <cellStyle name="Normal 8" xfId="406"/>
    <cellStyle name="Normal 8 2" xfId="407"/>
    <cellStyle name="Normal 9" xfId="408"/>
    <cellStyle name="Normal 9 2" xfId="409"/>
    <cellStyle name="Normal 9 2 2" xfId="410"/>
    <cellStyle name="Normal 9 3" xfId="411"/>
    <cellStyle name="Normal 9 4" xfId="412"/>
    <cellStyle name="Normal 9 5" xfId="413"/>
    <cellStyle name="Normal 9 6" xfId="4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7"/>
  <sheetViews>
    <sheetView workbookViewId="0">
      <selection activeCell="R15" sqref="R15"/>
    </sheetView>
  </sheetViews>
  <sheetFormatPr defaultRowHeight="15.75"/>
  <cols>
    <col min="1" max="16384" width="9.140625" style="3"/>
  </cols>
  <sheetData>
    <row r="1" spans="1:9">
      <c r="A1" s="277" t="s">
        <v>96</v>
      </c>
      <c r="B1" s="277"/>
      <c r="C1" s="277"/>
      <c r="D1" s="277"/>
      <c r="E1" s="277"/>
      <c r="F1" s="277"/>
      <c r="G1" s="277"/>
      <c r="H1" s="277"/>
      <c r="I1" s="277"/>
    </row>
    <row r="3" spans="1:9">
      <c r="A3" s="3" t="s">
        <v>297</v>
      </c>
    </row>
    <row r="4" spans="1:9">
      <c r="A4" s="3" t="s">
        <v>298</v>
      </c>
    </row>
    <row r="6" spans="1:9">
      <c r="A6" s="3" t="s">
        <v>97</v>
      </c>
    </row>
    <row r="7" spans="1:9">
      <c r="A7" s="3" t="s">
        <v>160</v>
      </c>
    </row>
    <row r="8" spans="1:9">
      <c r="A8" s="3" t="s">
        <v>162</v>
      </c>
    </row>
    <row r="10" spans="1:9">
      <c r="A10" s="3" t="s">
        <v>113</v>
      </c>
    </row>
    <row r="11" spans="1:9">
      <c r="A11" s="3" t="s">
        <v>157</v>
      </c>
    </row>
    <row r="13" spans="1:9">
      <c r="A13" s="3" t="s">
        <v>114</v>
      </c>
    </row>
    <row r="15" spans="1:9">
      <c r="A15" s="277" t="s">
        <v>215</v>
      </c>
      <c r="B15" s="278"/>
      <c r="C15" s="278"/>
      <c r="D15" s="278"/>
      <c r="E15" s="278"/>
      <c r="F15" s="278"/>
      <c r="G15" s="278"/>
      <c r="H15" s="278"/>
      <c r="I15" s="278"/>
    </row>
    <row r="17" spans="1:9">
      <c r="A17" s="3" t="s">
        <v>115</v>
      </c>
    </row>
    <row r="18" spans="1:9">
      <c r="A18" s="3" t="s">
        <v>158</v>
      </c>
    </row>
    <row r="20" spans="1:9">
      <c r="A20" s="3" t="s">
        <v>116</v>
      </c>
    </row>
    <row r="21" spans="1:9">
      <c r="A21" s="3" t="s">
        <v>117</v>
      </c>
    </row>
    <row r="22" spans="1:9">
      <c r="A22" s="3" t="s">
        <v>118</v>
      </c>
    </row>
    <row r="23" spans="1:9">
      <c r="A23" s="3" t="s">
        <v>119</v>
      </c>
    </row>
    <row r="25" spans="1:9">
      <c r="A25" s="277" t="s">
        <v>120</v>
      </c>
      <c r="B25" s="278"/>
      <c r="C25" s="278"/>
      <c r="D25" s="278"/>
      <c r="E25" s="278"/>
      <c r="F25" s="278"/>
      <c r="G25" s="278"/>
      <c r="H25" s="278"/>
      <c r="I25" s="278"/>
    </row>
    <row r="27" spans="1:9">
      <c r="A27" s="3" t="s">
        <v>139</v>
      </c>
    </row>
    <row r="28" spans="1:9">
      <c r="A28" s="3" t="s">
        <v>267</v>
      </c>
    </row>
    <row r="29" spans="1:9">
      <c r="A29" s="3" t="s">
        <v>268</v>
      </c>
    </row>
    <row r="30" spans="1:9">
      <c r="A30" s="3" t="s">
        <v>270</v>
      </c>
    </row>
    <row r="31" spans="1:9">
      <c r="A31" s="171" t="s">
        <v>269</v>
      </c>
    </row>
    <row r="32" spans="1:9">
      <c r="A32" s="3" t="s">
        <v>180</v>
      </c>
    </row>
    <row r="33" spans="1:10">
      <c r="A33" s="171" t="s">
        <v>181</v>
      </c>
    </row>
    <row r="34" spans="1:10">
      <c r="A34" s="171" t="s">
        <v>182</v>
      </c>
    </row>
    <row r="36" spans="1:10">
      <c r="A36" s="153" t="s">
        <v>122</v>
      </c>
      <c r="B36" s="153"/>
      <c r="C36" s="153"/>
      <c r="D36" s="153"/>
      <c r="E36" s="153"/>
      <c r="F36" s="153"/>
      <c r="G36" s="153"/>
      <c r="H36" s="153"/>
      <c r="I36" s="153"/>
    </row>
    <row r="37" spans="1:10">
      <c r="A37" s="153" t="s">
        <v>123</v>
      </c>
      <c r="B37" s="153"/>
      <c r="C37" s="153"/>
      <c r="D37" s="153"/>
      <c r="E37" s="153"/>
      <c r="F37" s="153"/>
      <c r="G37" s="153"/>
      <c r="H37" s="153"/>
      <c r="I37" s="153"/>
    </row>
    <row r="39" spans="1:10">
      <c r="A39" s="72" t="s">
        <v>124</v>
      </c>
      <c r="B39" s="72"/>
      <c r="C39" s="72"/>
      <c r="D39" s="72"/>
      <c r="E39" s="72"/>
      <c r="F39" s="72"/>
      <c r="G39" s="72"/>
      <c r="H39" s="72"/>
      <c r="I39" s="72"/>
    </row>
    <row r="40" spans="1:10">
      <c r="A40" s="72" t="s">
        <v>125</v>
      </c>
      <c r="B40" s="72"/>
      <c r="C40" s="72"/>
      <c r="D40" s="72"/>
      <c r="E40" s="72"/>
      <c r="F40" s="72"/>
      <c r="G40" s="72"/>
      <c r="H40" s="72"/>
      <c r="I40" s="72"/>
    </row>
    <row r="41" spans="1:10">
      <c r="A41" s="72" t="s">
        <v>126</v>
      </c>
      <c r="B41" s="72"/>
      <c r="C41" s="72"/>
      <c r="D41" s="72"/>
      <c r="E41" s="72"/>
      <c r="F41" s="72"/>
      <c r="G41" s="72"/>
      <c r="H41" s="72"/>
      <c r="I41" s="72"/>
    </row>
    <row r="43" spans="1:10">
      <c r="A43" s="3" t="s">
        <v>127</v>
      </c>
    </row>
    <row r="45" spans="1:10">
      <c r="A45" s="277" t="s">
        <v>128</v>
      </c>
      <c r="B45" s="278"/>
      <c r="C45" s="278"/>
      <c r="D45" s="278"/>
      <c r="E45" s="278"/>
      <c r="F45" s="278"/>
      <c r="G45" s="278"/>
      <c r="H45" s="278"/>
      <c r="I45" s="278"/>
    </row>
    <row r="47" spans="1:10">
      <c r="A47" s="275" t="s">
        <v>194</v>
      </c>
      <c r="B47" s="276"/>
      <c r="C47" s="276"/>
      <c r="D47" s="276"/>
      <c r="E47" s="276"/>
      <c r="F47" s="276"/>
      <c r="G47" s="276"/>
      <c r="H47" s="276"/>
      <c r="I47" s="276"/>
      <c r="J47" s="276"/>
    </row>
    <row r="48" spans="1:10">
      <c r="A48" s="173" t="s">
        <v>189</v>
      </c>
      <c r="B48" s="174"/>
      <c r="C48" s="174"/>
      <c r="D48" s="174"/>
      <c r="E48" s="174"/>
      <c r="F48" s="174"/>
      <c r="G48" s="174"/>
      <c r="H48" s="174"/>
      <c r="I48" s="174"/>
      <c r="J48" s="174"/>
    </row>
    <row r="49" spans="1:10">
      <c r="A49" s="173"/>
      <c r="B49" s="174"/>
      <c r="C49" s="174"/>
      <c r="D49" s="174"/>
      <c r="E49" s="174"/>
      <c r="F49" s="174"/>
      <c r="G49" s="174"/>
      <c r="H49" s="174"/>
      <c r="I49" s="174"/>
      <c r="J49" s="174"/>
    </row>
    <row r="50" spans="1:10">
      <c r="A50" s="173" t="s">
        <v>273</v>
      </c>
      <c r="B50" s="174"/>
      <c r="C50" s="174"/>
      <c r="D50" s="174"/>
      <c r="E50" s="174"/>
      <c r="F50" s="174"/>
      <c r="G50" s="174"/>
      <c r="H50" s="174"/>
      <c r="I50" s="174"/>
      <c r="J50" s="174"/>
    </row>
    <row r="51" spans="1:10">
      <c r="A51" s="3" t="s">
        <v>274</v>
      </c>
    </row>
    <row r="52" spans="1:10">
      <c r="A52" s="3" t="s">
        <v>275</v>
      </c>
    </row>
    <row r="53" spans="1:10">
      <c r="A53" s="3" t="s">
        <v>276</v>
      </c>
    </row>
    <row r="55" spans="1:10">
      <c r="A55" s="3" t="s">
        <v>271</v>
      </c>
    </row>
    <row r="56" spans="1:10">
      <c r="A56" s="3" t="s">
        <v>272</v>
      </c>
    </row>
    <row r="58" spans="1:10">
      <c r="A58" s="3" t="s">
        <v>277</v>
      </c>
    </row>
    <row r="59" spans="1:10">
      <c r="A59" s="3" t="s">
        <v>193</v>
      </c>
    </row>
    <row r="60" spans="1:10">
      <c r="A60" s="3" t="s">
        <v>192</v>
      </c>
    </row>
    <row r="61" spans="1:10">
      <c r="A61" s="3" t="s">
        <v>145</v>
      </c>
    </row>
    <row r="62" spans="1:10">
      <c r="A62" s="3" t="s">
        <v>146</v>
      </c>
    </row>
    <row r="63" spans="1:10">
      <c r="A63" s="3" t="s">
        <v>183</v>
      </c>
    </row>
    <row r="64" spans="1:10">
      <c r="A64" s="172" t="s">
        <v>129</v>
      </c>
    </row>
    <row r="66" spans="1:10">
      <c r="A66" s="3" t="s">
        <v>278</v>
      </c>
    </row>
    <row r="67" spans="1:10">
      <c r="A67" s="3" t="s">
        <v>184</v>
      </c>
    </row>
    <row r="68" spans="1:10">
      <c r="A68" s="3" t="s">
        <v>279</v>
      </c>
    </row>
    <row r="69" spans="1:10">
      <c r="A69" s="3" t="s">
        <v>190</v>
      </c>
    </row>
    <row r="70" spans="1:10">
      <c r="A70" s="3" t="s">
        <v>191</v>
      </c>
    </row>
    <row r="71" spans="1:10" ht="79.5" customHeight="1">
      <c r="A71" s="273" t="s">
        <v>280</v>
      </c>
      <c r="B71" s="274"/>
      <c r="C71" s="274"/>
      <c r="D71" s="274"/>
      <c r="E71" s="274"/>
      <c r="F71" s="274"/>
      <c r="G71" s="274"/>
      <c r="H71" s="274"/>
      <c r="I71" s="274"/>
      <c r="J71" s="274"/>
    </row>
    <row r="73" spans="1:10">
      <c r="A73" s="3" t="s">
        <v>281</v>
      </c>
    </row>
    <row r="74" spans="1:10">
      <c r="A74" s="3" t="s">
        <v>195</v>
      </c>
    </row>
    <row r="75" spans="1:10">
      <c r="A75" s="3" t="s">
        <v>196</v>
      </c>
    </row>
    <row r="76" spans="1:10">
      <c r="A76" s="175" t="s">
        <v>197</v>
      </c>
    </row>
    <row r="77" spans="1:10">
      <c r="A77" s="3" t="s">
        <v>282</v>
      </c>
    </row>
    <row r="78" spans="1:10">
      <c r="A78" s="3" t="s">
        <v>284</v>
      </c>
    </row>
    <row r="80" spans="1:10">
      <c r="A80" s="3" t="s">
        <v>283</v>
      </c>
    </row>
    <row r="81" spans="1:1">
      <c r="A81" s="3" t="s">
        <v>178</v>
      </c>
    </row>
    <row r="82" spans="1:1">
      <c r="A82" s="3" t="s">
        <v>159</v>
      </c>
    </row>
    <row r="83" spans="1:1">
      <c r="A83" s="3" t="s">
        <v>185</v>
      </c>
    </row>
    <row r="84" spans="1:1">
      <c r="A84" s="3" t="s">
        <v>285</v>
      </c>
    </row>
    <row r="85" spans="1:1">
      <c r="A85" s="3" t="s">
        <v>286</v>
      </c>
    </row>
    <row r="87" spans="1:1">
      <c r="A87" s="3" t="s">
        <v>287</v>
      </c>
    </row>
    <row r="88" spans="1:1">
      <c r="A88" s="3" t="s">
        <v>143</v>
      </c>
    </row>
    <row r="89" spans="1:1">
      <c r="A89" s="3" t="s">
        <v>147</v>
      </c>
    </row>
    <row r="90" spans="1:1">
      <c r="A90" s="3" t="s">
        <v>186</v>
      </c>
    </row>
    <row r="91" spans="1:1">
      <c r="A91" s="3" t="s">
        <v>187</v>
      </c>
    </row>
    <row r="92" spans="1:1">
      <c r="A92" s="3" t="s">
        <v>148</v>
      </c>
    </row>
    <row r="93" spans="1:1">
      <c r="A93" s="3" t="s">
        <v>151</v>
      </c>
    </row>
    <row r="94" spans="1:1">
      <c r="A94" s="3" t="s">
        <v>153</v>
      </c>
    </row>
    <row r="96" spans="1:1">
      <c r="A96" s="3" t="s">
        <v>288</v>
      </c>
    </row>
    <row r="97" spans="1:1">
      <c r="A97" s="3" t="s">
        <v>149</v>
      </c>
    </row>
    <row r="98" spans="1:1">
      <c r="A98" s="3" t="s">
        <v>150</v>
      </c>
    </row>
    <row r="99" spans="1:1">
      <c r="A99" s="3" t="s">
        <v>188</v>
      </c>
    </row>
    <row r="100" spans="1:1">
      <c r="A100" s="3" t="s">
        <v>154</v>
      </c>
    </row>
    <row r="101" spans="1:1">
      <c r="A101" s="3" t="s">
        <v>152</v>
      </c>
    </row>
    <row r="103" spans="1:1">
      <c r="A103" s="3" t="s">
        <v>289</v>
      </c>
    </row>
    <row r="104" spans="1:1">
      <c r="A104" s="3" t="s">
        <v>155</v>
      </c>
    </row>
    <row r="106" spans="1:1">
      <c r="A106" s="3" t="s">
        <v>290</v>
      </c>
    </row>
    <row r="107" spans="1:1">
      <c r="A107" s="3" t="s">
        <v>156</v>
      </c>
    </row>
  </sheetData>
  <sheetProtection sheet="1"/>
  <mergeCells count="6">
    <mergeCell ref="A71:J71"/>
    <mergeCell ref="A47:J47"/>
    <mergeCell ref="A1:I1"/>
    <mergeCell ref="A15:I15"/>
    <mergeCell ref="A25:I25"/>
    <mergeCell ref="A45:I45"/>
  </mergeCells>
  <phoneticPr fontId="5" type="noConversion"/>
  <pageMargins left="0.75" right="0.75" top="1" bottom="1" header="0.5" footer="0.5"/>
  <pageSetup scale="76" fitToHeight="2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Sheet2!C3</f>
        <v>Fire Dist. # 5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inputComp!F5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7">
        <f>inputComp!F7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inputComp!F9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inputComp!F11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7">
        <f>inputComp!F13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6">
        <f>inputComp!F15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inputComp!F17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5">
        <f>inputComp!F19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248" t="str">
        <f>cert2!A12</f>
        <v>Fire Dist. # 6</v>
      </c>
      <c r="D3" s="249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21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21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inputVehicle!G$5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inputVehicle!G$7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inputVehicle!G$9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inputVehicle!G$11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Sheet3!C3</f>
        <v>Fire Dist. # 6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inputComp!G$5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7">
        <f>inputComp!G7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inputComp!G9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inputComp!G11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7">
        <f>inputComp!G13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6">
        <f>inputComp!G15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inputComp!G17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5">
        <f>inputComp!G19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cert2!A13</f>
        <v>Fire Dist. # 7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inputVehicle!H$5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inputVehicle!H$7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inputVehicle!H$9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inputVehicle!H$11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Sheet4!C3</f>
        <v>Fire Dist. # 7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inputComp!H$5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inputComp!H$7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inputComp!H$9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inputComp!H$11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inputComp!H$13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inputComp!H15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inputComp!H$17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inputComp!H$19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cert2!A14</f>
        <v>Fire Dist. # 8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inputVehicle!I$5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inputVehicle!I$7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inputVehicle!I$9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inputVehicle!I$11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Sheet5!C3</f>
        <v>Fire Dist. # 8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inputComp!$I$5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inputComp!$I$7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inputComp!$I$9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inputComp!$I$11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inputComp!$I$13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inputComp!$I$15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inputComp!$I$17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inputComp!$I$19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cert2!A15</f>
        <v>Fire Dist. # 9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203">
        <f>SUM(D26:D34)</f>
        <v>0</v>
      </c>
      <c r="E35" s="45">
        <f>SUM(E26:E34)</f>
        <v>0</v>
      </c>
      <c r="F35" s="45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inputVehicle!J$5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inputVehicle!J$7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inputVehicle!J$9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inputVehicle!J$11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Sheet6!C3</f>
        <v>Fire Dist. # 9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inputComp!$J$5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inputComp!$J$7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inputComp!$J$9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inputComp!$J$11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inputComp!$J$13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inputComp!$J$15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inputComp!$J$17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inputComp!$J$19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 you must")</f>
        <v>If the 2014 budget includes tax levies exceeding the total on line 14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 
County Special District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cert2!A16</f>
        <v>Fire Dist. # 10 Jt.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38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inputVehicle!K$5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inputVehicle!K$7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inputVehicle!K$9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inputVehicle!K$11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3:I10"/>
  <sheetViews>
    <sheetView workbookViewId="0">
      <selection activeCell="F8" sqref="F8"/>
    </sheetView>
  </sheetViews>
  <sheetFormatPr defaultRowHeight="15.75"/>
  <cols>
    <col min="1" max="16384" width="9.140625" style="3"/>
  </cols>
  <sheetData>
    <row r="3" spans="2:9">
      <c r="B3" s="279" t="s">
        <v>179</v>
      </c>
      <c r="C3" s="280"/>
      <c r="D3" s="280"/>
      <c r="E3" s="280"/>
      <c r="F3" s="280"/>
      <c r="G3" s="280"/>
      <c r="H3" s="280"/>
      <c r="I3" s="280"/>
    </row>
    <row r="4" spans="2:9">
      <c r="B4" s="267"/>
      <c r="C4" s="267"/>
      <c r="D4" s="267"/>
      <c r="E4" s="267"/>
      <c r="F4" s="267"/>
      <c r="G4" s="267"/>
      <c r="H4" s="267"/>
      <c r="I4" s="267"/>
    </row>
    <row r="5" spans="2:9">
      <c r="B5" s="267" t="s">
        <v>164</v>
      </c>
      <c r="C5" s="267"/>
      <c r="D5" s="267"/>
      <c r="E5" s="267"/>
      <c r="F5" s="176" t="s">
        <v>301</v>
      </c>
      <c r="G5" s="177"/>
      <c r="H5" s="177"/>
      <c r="I5" s="267"/>
    </row>
    <row r="6" spans="2:9">
      <c r="B6" s="267"/>
      <c r="C6" s="267"/>
      <c r="D6" s="267"/>
      <c r="E6" s="267" t="s">
        <v>228</v>
      </c>
      <c r="F6" s="267" t="s">
        <v>229</v>
      </c>
      <c r="G6" s="267"/>
      <c r="H6" s="268"/>
      <c r="I6" s="267"/>
    </row>
    <row r="7" spans="2:9">
      <c r="B7" s="267"/>
      <c r="C7" s="267"/>
      <c r="D7" s="267"/>
      <c r="E7" s="267"/>
      <c r="F7" s="267"/>
      <c r="G7" s="267"/>
      <c r="H7" s="267"/>
      <c r="I7" s="267"/>
    </row>
    <row r="8" spans="2:9">
      <c r="B8" s="267" t="s">
        <v>296</v>
      </c>
      <c r="C8" s="267"/>
      <c r="D8" s="267"/>
      <c r="E8" s="267"/>
      <c r="F8" s="178">
        <v>2014</v>
      </c>
      <c r="G8" s="267"/>
      <c r="H8" s="267"/>
      <c r="I8" s="267"/>
    </row>
    <row r="9" spans="2:9">
      <c r="B9" s="267"/>
      <c r="C9" s="267"/>
      <c r="D9" s="267"/>
      <c r="E9" s="267" t="s">
        <v>228</v>
      </c>
      <c r="F9" s="267" t="s">
        <v>210</v>
      </c>
      <c r="G9" s="267"/>
      <c r="H9" s="267"/>
      <c r="I9" s="267"/>
    </row>
    <row r="10" spans="2:9">
      <c r="B10" s="267"/>
      <c r="C10" s="267"/>
      <c r="D10" s="267"/>
      <c r="E10" s="267"/>
      <c r="F10" s="267"/>
      <c r="G10" s="267"/>
      <c r="H10" s="267"/>
      <c r="I10" s="267"/>
    </row>
  </sheetData>
  <sheetProtection sheet="1"/>
  <mergeCells count="1">
    <mergeCell ref="B3:I3"/>
  </mergeCells>
  <phoneticPr fontId="5" type="noConversion"/>
  <pageMargins left="0.75" right="0.75" top="1" bottom="1" header="0.5" footer="0.5"/>
  <pageSetup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Sheet7!C3</f>
        <v>Fire Dist. # 10 Jt.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inputComp!$K$5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inputComp!$K$7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inputComp!$K$9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inputComp!$K$11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inputComp!$K$13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inputComp!$K$15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inputComp!$K$17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inputComp!$K$19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cert2!A17</f>
        <v>Fire Dist. # 11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inputVehicle!L$5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inputVehicle!L$7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inputVehicle!L$9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inputVehicle!L$11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Sheet8!C3</f>
        <v>Fire Dist. # 11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inputComp!$L$5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inputComp!$L$7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inputComp!$L$9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inputComp!$L$11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inputComp!$L$13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inputComp!$L$15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inputComp!$L$17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inputComp!$L$19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cert2!A18</f>
        <v>Fire Dist. # 12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inputVehicle!M$5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inputVehicle!M$7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inputVehicle!M$9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inputVehicle!M$11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Sheet9!C3</f>
        <v>Fire Dist. # 12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inputComp!$M$5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inputComp!$M$7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inputComp!$M$9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inputComp!$M$11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inputComp!$M$13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inputComp!$M$15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inputComp!$M$17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inputComp!$M$19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cert2!A19</f>
        <v>Corzine Cemetery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inputVehicle!N$5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inputVehicle!N$7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inputVehicle!N$9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inputVehicle!N$11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Sheet10!C3</f>
        <v>Corzine Cemetery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inputComp!$N$5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inputComp!$N$7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inputComp!$N$9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inputComp!$N$11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inputComp!$N$13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inputComp!$N$15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inputComp!$N$17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inputComp!$N$19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cert2!A20</f>
        <v>Downs  Cemetery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inputVehicle!O$5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inputVehicle!O$7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inputVehicle!O$9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inputVehicle!O$11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&amp;Lrevised 8/06/07&amp;RState of Kansas
County Special District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Sheet11!C3</f>
        <v>Downs  Cemetery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inputComp!$O$5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inputComp!$O$7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inputComp!$O$9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inputComp!$O$11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inputComp!$O$13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inputComp!$O$15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inputComp!$O$17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inputComp!$O$19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cert2!A21</f>
        <v>Mulvane-Littleton Cemetery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4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89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inputVehicle!P$5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inputVehicle!P$7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inputVehicle!P$9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inputVehicle!P$11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25"/>
  <sheetViews>
    <sheetView workbookViewId="0">
      <pane xSplit="1" topLeftCell="B1" activePane="topRight" state="frozen"/>
      <selection pane="topRight" activeCell="E22" sqref="E22"/>
    </sheetView>
  </sheetViews>
  <sheetFormatPr defaultRowHeight="12.75"/>
  <cols>
    <col min="4" max="4" width="3.28515625" customWidth="1"/>
    <col min="5" max="33" width="12.42578125" customWidth="1"/>
  </cols>
  <sheetData>
    <row r="1" spans="1:33" ht="15.75">
      <c r="A1" s="282" t="s">
        <v>234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</row>
    <row r="2" spans="1:33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</row>
    <row r="3" spans="1:33" ht="15.75">
      <c r="A3" s="258"/>
      <c r="B3" s="258"/>
      <c r="C3" s="258"/>
      <c r="D3" s="258"/>
      <c r="E3" s="259" t="s">
        <v>235</v>
      </c>
      <c r="F3" s="259" t="s">
        <v>236</v>
      </c>
      <c r="G3" s="259" t="s">
        <v>237</v>
      </c>
      <c r="H3" s="259" t="s">
        <v>238</v>
      </c>
      <c r="I3" s="259" t="s">
        <v>239</v>
      </c>
      <c r="J3" s="259" t="s">
        <v>240</v>
      </c>
      <c r="K3" s="259" t="s">
        <v>241</v>
      </c>
      <c r="L3" s="259" t="s">
        <v>242</v>
      </c>
      <c r="M3" s="259" t="s">
        <v>243</v>
      </c>
      <c r="N3" s="259" t="s">
        <v>244</v>
      </c>
      <c r="O3" s="259" t="s">
        <v>245</v>
      </c>
      <c r="P3" s="259" t="s">
        <v>246</v>
      </c>
      <c r="Q3" s="259" t="s">
        <v>247</v>
      </c>
      <c r="R3" s="259" t="s">
        <v>248</v>
      </c>
      <c r="S3" s="259" t="s">
        <v>249</v>
      </c>
      <c r="T3" s="259" t="s">
        <v>250</v>
      </c>
      <c r="U3" s="259" t="s">
        <v>251</v>
      </c>
      <c r="V3" s="259" t="s">
        <v>252</v>
      </c>
      <c r="W3" s="259" t="s">
        <v>253</v>
      </c>
      <c r="X3" s="259" t="s">
        <v>254</v>
      </c>
      <c r="Y3" s="259" t="s">
        <v>255</v>
      </c>
      <c r="Z3" s="259" t="s">
        <v>256</v>
      </c>
      <c r="AA3" s="259" t="s">
        <v>257</v>
      </c>
      <c r="AB3" s="259" t="s">
        <v>258</v>
      </c>
      <c r="AC3" s="259" t="s">
        <v>259</v>
      </c>
      <c r="AD3" s="259" t="s">
        <v>260</v>
      </c>
      <c r="AE3" s="259" t="s">
        <v>261</v>
      </c>
      <c r="AF3" s="259" t="s">
        <v>262</v>
      </c>
      <c r="AG3" s="259" t="s">
        <v>263</v>
      </c>
    </row>
    <row r="4" spans="1:33" ht="15.75">
      <c r="A4" s="258"/>
      <c r="B4" s="258"/>
      <c r="C4" s="258"/>
      <c r="D4" s="258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</row>
    <row r="5" spans="1:33" ht="15.75">
      <c r="A5" s="281" t="str">
        <f>CONCATENATE("Tax Levy Amount in ",input!$F$8-1,":")</f>
        <v>Tax Levy Amount in 2013:</v>
      </c>
      <c r="B5" s="281"/>
      <c r="C5" s="281"/>
      <c r="D5" s="260"/>
      <c r="E5" s="261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3"/>
      <c r="S5" s="264"/>
      <c r="T5" s="262"/>
      <c r="U5" s="262"/>
      <c r="V5" s="263"/>
      <c r="W5" s="262"/>
      <c r="X5" s="263"/>
      <c r="Y5" s="264"/>
      <c r="Z5" s="264"/>
      <c r="AA5" s="264"/>
      <c r="AB5" s="264"/>
      <c r="AC5" s="262"/>
      <c r="AD5" s="263"/>
      <c r="AE5" s="262"/>
      <c r="AF5" s="261"/>
      <c r="AG5" s="261"/>
    </row>
    <row r="6" spans="1:33" ht="15.75">
      <c r="A6" s="259"/>
      <c r="B6" s="259"/>
      <c r="C6" s="259"/>
      <c r="D6" s="259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</row>
    <row r="7" spans="1:33" ht="15.75">
      <c r="A7" s="281" t="str">
        <f>CONCATENATE("Debt Service Levy in ",input!$F$8-1,":")</f>
        <v>Debt Service Levy in 2013:</v>
      </c>
      <c r="B7" s="281"/>
      <c r="C7" s="281"/>
      <c r="D7" s="260"/>
      <c r="E7" s="261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3"/>
      <c r="S7" s="262"/>
      <c r="T7" s="263"/>
      <c r="U7" s="262"/>
      <c r="V7" s="263"/>
      <c r="W7" s="262"/>
      <c r="X7" s="262"/>
      <c r="Y7" s="262"/>
      <c r="Z7" s="262"/>
      <c r="AA7" s="262"/>
      <c r="AB7" s="262"/>
      <c r="AC7" s="264"/>
      <c r="AD7" s="262"/>
      <c r="AE7" s="261"/>
      <c r="AF7" s="261"/>
      <c r="AG7" s="261"/>
    </row>
    <row r="8" spans="1:33" ht="15.75">
      <c r="A8" s="259"/>
      <c r="B8" s="259"/>
      <c r="C8" s="259"/>
      <c r="D8" s="259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</row>
    <row r="9" spans="1:33" ht="15.75">
      <c r="A9" s="281" t="str">
        <f>CONCATENATE("New Improvement for ",input!$F$8-1,":")</f>
        <v>New Improvement for 2013:</v>
      </c>
      <c r="B9" s="281"/>
      <c r="C9" s="281"/>
      <c r="D9" s="260"/>
      <c r="E9" s="261"/>
      <c r="F9" s="262"/>
      <c r="G9" s="261"/>
      <c r="H9" s="261"/>
      <c r="I9" s="261"/>
      <c r="J9" s="261"/>
      <c r="K9" s="261"/>
      <c r="L9" s="262"/>
      <c r="M9" s="262"/>
      <c r="N9" s="262"/>
      <c r="O9" s="262"/>
      <c r="P9" s="262"/>
      <c r="Q9" s="262"/>
      <c r="R9" s="262"/>
      <c r="S9" s="262"/>
      <c r="T9" s="262"/>
      <c r="U9" s="263"/>
      <c r="V9" s="262"/>
      <c r="W9" s="263"/>
      <c r="X9" s="262"/>
      <c r="Y9" s="263"/>
      <c r="Z9" s="262"/>
      <c r="AA9" s="262"/>
      <c r="AB9" s="263"/>
      <c r="AC9" s="264"/>
      <c r="AD9" s="262"/>
      <c r="AE9" s="261"/>
      <c r="AF9" s="261"/>
      <c r="AG9" s="261"/>
    </row>
    <row r="10" spans="1:33" ht="15.75">
      <c r="A10" s="259"/>
      <c r="B10" s="259"/>
      <c r="C10" s="259"/>
      <c r="D10" s="259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</row>
    <row r="11" spans="1:33" ht="15.75">
      <c r="A11" s="281" t="str">
        <f>CONCATENATE("Personal Property ",input!$F$8-1,":")</f>
        <v>Personal Property 2013:</v>
      </c>
      <c r="B11" s="281"/>
      <c r="C11" s="281"/>
      <c r="D11" s="260"/>
      <c r="E11" s="261"/>
      <c r="F11" s="262"/>
      <c r="G11" s="261"/>
      <c r="H11" s="261"/>
      <c r="I11" s="261"/>
      <c r="J11" s="261"/>
      <c r="K11" s="261"/>
      <c r="L11" s="262"/>
      <c r="M11" s="263"/>
      <c r="N11" s="262"/>
      <c r="O11" s="263"/>
      <c r="P11" s="262"/>
      <c r="Q11" s="263"/>
      <c r="R11" s="262"/>
      <c r="S11" s="262"/>
      <c r="T11" s="262"/>
      <c r="U11" s="262"/>
      <c r="V11" s="262"/>
      <c r="W11" s="262"/>
      <c r="X11" s="262"/>
      <c r="Y11" s="262"/>
      <c r="Z11" s="263"/>
      <c r="AA11" s="262"/>
      <c r="AB11" s="262"/>
      <c r="AC11" s="262"/>
      <c r="AD11" s="261"/>
      <c r="AE11" s="261"/>
      <c r="AF11" s="265"/>
      <c r="AG11" s="262"/>
    </row>
    <row r="12" spans="1:33" ht="15.75">
      <c r="A12" s="259"/>
      <c r="B12" s="259"/>
      <c r="C12" s="259"/>
      <c r="D12" s="259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</row>
    <row r="13" spans="1:33" ht="15.75">
      <c r="A13" s="281" t="str">
        <f>CONCATENATE("Personal Property ",input!$F$8-2,":")</f>
        <v>Personal Property 2012:</v>
      </c>
      <c r="B13" s="281"/>
      <c r="C13" s="281"/>
      <c r="D13" s="260"/>
      <c r="E13" s="261"/>
      <c r="F13" s="263"/>
      <c r="G13" s="262"/>
      <c r="H13" s="261"/>
      <c r="I13" s="261"/>
      <c r="J13" s="261"/>
      <c r="K13" s="261"/>
      <c r="L13" s="262"/>
      <c r="M13" s="263"/>
      <c r="N13" s="262"/>
      <c r="O13" s="262"/>
      <c r="P13" s="262"/>
      <c r="Q13" s="262"/>
      <c r="R13" s="263"/>
      <c r="S13" s="262"/>
      <c r="T13" s="263"/>
      <c r="U13" s="264"/>
      <c r="V13" s="264"/>
      <c r="W13" s="264"/>
      <c r="X13" s="264"/>
      <c r="Y13" s="262"/>
      <c r="Z13" s="263"/>
      <c r="AA13" s="264"/>
      <c r="AB13" s="262"/>
      <c r="AC13" s="262"/>
      <c r="AD13" s="261"/>
      <c r="AE13" s="261"/>
      <c r="AF13" s="261"/>
      <c r="AG13" s="261"/>
    </row>
    <row r="14" spans="1:33" ht="15.75">
      <c r="A14" s="259"/>
      <c r="B14" s="259"/>
      <c r="C14" s="259"/>
      <c r="D14" s="259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</row>
    <row r="15" spans="1:33" ht="15.75">
      <c r="A15" s="281" t="str">
        <f>CONCATENATE("Change in Use for ",input!$F$8-1,":")</f>
        <v>Change in Use for 2013:</v>
      </c>
      <c r="B15" s="281"/>
      <c r="C15" s="281"/>
      <c r="D15" s="260"/>
      <c r="E15" s="261"/>
      <c r="F15" s="263"/>
      <c r="G15" s="262"/>
      <c r="H15" s="261"/>
      <c r="I15" s="263"/>
      <c r="J15" s="262"/>
      <c r="K15" s="261"/>
      <c r="L15" s="262"/>
      <c r="M15" s="262"/>
      <c r="N15" s="262"/>
      <c r="O15" s="262"/>
      <c r="P15" s="262"/>
      <c r="Q15" s="263"/>
      <c r="R15" s="262"/>
      <c r="S15" s="262"/>
      <c r="T15" s="263"/>
      <c r="U15" s="262"/>
      <c r="V15" s="263"/>
      <c r="W15" s="262"/>
      <c r="X15" s="262"/>
      <c r="Y15" s="262"/>
      <c r="Z15" s="262"/>
      <c r="AA15" s="262"/>
      <c r="AB15" s="262"/>
      <c r="AC15" s="262"/>
      <c r="AD15" s="261"/>
      <c r="AE15" s="261"/>
      <c r="AF15" s="261"/>
      <c r="AG15" s="261"/>
    </row>
    <row r="16" spans="1:33" ht="15.75">
      <c r="A16" s="259"/>
      <c r="B16" s="259"/>
      <c r="C16" s="259"/>
      <c r="D16" s="259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</row>
    <row r="17" spans="1:33" ht="15.75">
      <c r="A17" s="281" t="str">
        <f>CONCATENATE("Tot Estimated Valuation ",input!$F$8-1,":")</f>
        <v>Tot Estimated Valuation 2013:</v>
      </c>
      <c r="B17" s="281"/>
      <c r="C17" s="281"/>
      <c r="D17" s="260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</row>
    <row r="18" spans="1:33" ht="15.75">
      <c r="A18" s="259"/>
      <c r="B18" s="259"/>
      <c r="C18" s="259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</row>
    <row r="19" spans="1:33" ht="15.75">
      <c r="A19" s="281" t="str">
        <f>CONCATENATE("Debt Service Levy in ",input!$F$8,":")</f>
        <v>Debt Service Levy in 2014:</v>
      </c>
      <c r="B19" s="281"/>
      <c r="C19" s="281"/>
      <c r="D19" s="260"/>
      <c r="E19" s="261"/>
      <c r="F19" s="261"/>
      <c r="G19" s="262"/>
      <c r="H19" s="261"/>
      <c r="I19" s="261"/>
      <c r="J19" s="261"/>
      <c r="K19" s="261"/>
      <c r="L19" s="262"/>
      <c r="M19" s="265"/>
      <c r="N19" s="262"/>
      <c r="O19" s="262"/>
      <c r="P19" s="263"/>
      <c r="Q19" s="264"/>
      <c r="R19" s="262"/>
      <c r="S19" s="262"/>
      <c r="T19" s="262"/>
      <c r="U19" s="262"/>
      <c r="V19" s="263"/>
      <c r="W19" s="262"/>
      <c r="X19" s="262"/>
      <c r="Y19" s="262"/>
      <c r="Z19" s="262"/>
      <c r="AA19" s="263"/>
      <c r="AB19" s="262"/>
      <c r="AC19" s="262"/>
      <c r="AD19" s="261"/>
      <c r="AE19" s="261"/>
      <c r="AF19" s="261"/>
      <c r="AG19" s="261"/>
    </row>
    <row r="20" spans="1:33">
      <c r="A20" s="258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</row>
    <row r="21" spans="1:33" ht="15.75">
      <c r="A21" s="3"/>
      <c r="B21" s="3"/>
      <c r="C21" s="3"/>
      <c r="D21" s="3"/>
    </row>
    <row r="22" spans="1:33" ht="15.75">
      <c r="A22" s="3"/>
      <c r="B22" s="3"/>
      <c r="C22" s="3"/>
      <c r="D22" s="3"/>
    </row>
    <row r="23" spans="1:33" ht="15.75">
      <c r="A23" s="3"/>
      <c r="B23" s="3"/>
      <c r="C23" s="3"/>
      <c r="D23" s="3"/>
      <c r="E23" s="247"/>
      <c r="G23" s="246"/>
    </row>
    <row r="24" spans="1:33" ht="15.75">
      <c r="A24" s="3"/>
      <c r="B24" s="3"/>
      <c r="C24" s="3"/>
      <c r="D24" s="3"/>
    </row>
    <row r="25" spans="1:33" ht="15.75">
      <c r="A25" s="3"/>
      <c r="B25" s="3"/>
      <c r="C25" s="3"/>
      <c r="D25" s="3"/>
    </row>
  </sheetData>
  <sheetProtection sheet="1"/>
  <mergeCells count="9">
    <mergeCell ref="A15:C15"/>
    <mergeCell ref="A17:C17"/>
    <mergeCell ref="A19:C19"/>
    <mergeCell ref="A1:K1"/>
    <mergeCell ref="A5:C5"/>
    <mergeCell ref="A7:C7"/>
    <mergeCell ref="A9:C9"/>
    <mergeCell ref="A11:C11"/>
    <mergeCell ref="A13:C13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Sheet12!C3</f>
        <v>Mulvane-Littleton Cemetery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inputComp!$P$5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inputComp!$P$7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inputComp!$P$9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inputComp!$P$11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inputComp!$P$13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inputComp!$P$15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inputComp!$P$17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inputComp!$P$19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cert2!A22</f>
        <v>Oxford Cemetery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inputVehicle!Q$5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inputVehicle!Q$7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inputVehicle!Q$9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inputVehicle!Q$11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Sheet13!C3</f>
        <v>Oxford Cemetery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inputComp!$Q$5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inputComp!$Q$7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inputComp!$Q$9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inputComp!$Q$11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inputComp!$Q$13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inputComp!$Q$15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inputComp!$Q$17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inputComp!$Q$19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F30" sqref="F30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cert2!A23</f>
        <v>Pleasant Hill Cemetery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inputVehicle!R$5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inputVehicle!R$7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inputVehicle!R$9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inputVehicle!R$11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Sheet14!C3</f>
        <v>Pleasant Hill Cemetery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inputComp!$R$5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inputComp!$R$7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inputComp!$R$9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inputComp!$R$11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inputComp!$R$13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inputComp!$R$15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inputComp!$R$17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inputComp!$R$19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cert2!A24</f>
        <v>Rose Hill Cemetery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38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1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inputVehicle!S$5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inputVehicle!S$7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inputVehicle!S$9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inputVehicle!S$11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Sheet15!C3</f>
        <v>Rose Hill Cemetery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inputComp!$S$5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inputComp!$S$7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inputComp!$S$9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inputComp!$S$11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inputComp!$S$13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inputComp!$S$15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inputComp!$S$17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inputComp!$S$19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cert2!A25</f>
        <v>Walton-Valverde Cemetery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38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1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inputVehicle!T$5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inputVehicle!T$7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inputVehicle!T$9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inputVehicle!T$11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Sheet16!C3</f>
        <v>Walton-Valverde Cemetery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inputComp!$T$5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inputComp!$T$7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inputComp!$T$9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inputComp!$T$11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inputComp!$T$13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inputComp!$T$15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inputComp!$T$17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inputComp!$T$19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cert2!A26</f>
        <v>Belle Plaine Twp Drainage Dist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1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inputVehicle!U$5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inputVehicle!U$7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inputVehicle!U$9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inputVehicle!U$11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H18"/>
  <sheetViews>
    <sheetView workbookViewId="0">
      <pane xSplit="1" topLeftCell="B1" activePane="topRight" state="frozen"/>
      <selection pane="topRight" activeCell="E42" sqref="E42"/>
    </sheetView>
  </sheetViews>
  <sheetFormatPr defaultRowHeight="12.75"/>
  <cols>
    <col min="4" max="4" width="3.28515625" customWidth="1"/>
    <col min="5" max="33" width="12.42578125" customWidth="1"/>
  </cols>
  <sheetData>
    <row r="1" spans="1:34" ht="15.75">
      <c r="A1" s="283" t="s">
        <v>234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</row>
    <row r="2" spans="1:34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</row>
    <row r="3" spans="1:34" ht="15.75">
      <c r="A3" s="258"/>
      <c r="B3" s="258"/>
      <c r="C3" s="258"/>
      <c r="D3" s="258"/>
      <c r="E3" s="259" t="s">
        <v>235</v>
      </c>
      <c r="F3" s="259" t="s">
        <v>236</v>
      </c>
      <c r="G3" s="259" t="s">
        <v>237</v>
      </c>
      <c r="H3" s="259" t="s">
        <v>238</v>
      </c>
      <c r="I3" s="259" t="s">
        <v>239</v>
      </c>
      <c r="J3" s="259" t="s">
        <v>240</v>
      </c>
      <c r="K3" s="259" t="s">
        <v>241</v>
      </c>
      <c r="L3" s="259" t="s">
        <v>242</v>
      </c>
      <c r="M3" s="259" t="s">
        <v>243</v>
      </c>
      <c r="N3" s="259" t="s">
        <v>244</v>
      </c>
      <c r="O3" s="259" t="s">
        <v>245</v>
      </c>
      <c r="P3" s="259" t="s">
        <v>246</v>
      </c>
      <c r="Q3" s="259" t="s">
        <v>247</v>
      </c>
      <c r="R3" s="259" t="s">
        <v>248</v>
      </c>
      <c r="S3" s="259" t="s">
        <v>249</v>
      </c>
      <c r="T3" s="259" t="s">
        <v>250</v>
      </c>
      <c r="U3" s="259" t="s">
        <v>251</v>
      </c>
      <c r="V3" s="259" t="s">
        <v>252</v>
      </c>
      <c r="W3" s="259" t="s">
        <v>253</v>
      </c>
      <c r="X3" s="259" t="s">
        <v>254</v>
      </c>
      <c r="Y3" s="259" t="s">
        <v>255</v>
      </c>
      <c r="Z3" s="259" t="s">
        <v>256</v>
      </c>
      <c r="AA3" s="259" t="s">
        <v>257</v>
      </c>
      <c r="AB3" s="259" t="s">
        <v>258</v>
      </c>
      <c r="AC3" s="259" t="s">
        <v>259</v>
      </c>
      <c r="AD3" s="259" t="s">
        <v>260</v>
      </c>
      <c r="AE3" s="259" t="s">
        <v>261</v>
      </c>
      <c r="AF3" s="259" t="s">
        <v>262</v>
      </c>
      <c r="AG3" s="259" t="s">
        <v>263</v>
      </c>
    </row>
    <row r="4" spans="1:34" ht="15.75">
      <c r="A4" s="258"/>
      <c r="B4" s="258"/>
      <c r="C4" s="258"/>
      <c r="D4" s="258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</row>
    <row r="5" spans="1:34" ht="15.75">
      <c r="A5" s="281" t="str">
        <f>CONCATENATE("Ad Valorem Tax Amt for ",input!$F$8-1,":")</f>
        <v>Ad Valorem Tax Amt for 2013:</v>
      </c>
      <c r="B5" s="281"/>
      <c r="C5" s="281"/>
      <c r="D5" s="260"/>
      <c r="E5" s="261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3"/>
      <c r="S5" s="264"/>
      <c r="T5" s="262"/>
      <c r="U5" s="262"/>
      <c r="V5" s="263"/>
      <c r="W5" s="262"/>
      <c r="X5" s="263"/>
      <c r="Y5" s="264"/>
      <c r="Z5" s="264"/>
      <c r="AA5" s="264"/>
      <c r="AB5" s="264"/>
      <c r="AC5" s="262"/>
      <c r="AD5" s="263"/>
      <c r="AE5" s="262"/>
      <c r="AF5" s="261"/>
      <c r="AG5" s="261"/>
    </row>
    <row r="6" spans="1:34" ht="15.75">
      <c r="A6" s="259"/>
      <c r="B6" s="259"/>
      <c r="C6" s="259"/>
      <c r="D6" s="259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</row>
    <row r="7" spans="1:34" ht="15.75">
      <c r="A7" s="284" t="s">
        <v>264</v>
      </c>
      <c r="B7" s="284"/>
      <c r="C7" s="284"/>
      <c r="D7" s="260"/>
      <c r="E7" s="261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3"/>
      <c r="S7" s="262"/>
      <c r="T7" s="263"/>
      <c r="U7" s="262"/>
      <c r="V7" s="263"/>
      <c r="W7" s="262"/>
      <c r="X7" s="262"/>
      <c r="Y7" s="262"/>
      <c r="Z7" s="262"/>
      <c r="AA7" s="262"/>
      <c r="AB7" s="262"/>
      <c r="AC7" s="264"/>
      <c r="AD7" s="262"/>
      <c r="AE7" s="261"/>
      <c r="AF7" s="261"/>
      <c r="AG7" s="261"/>
    </row>
    <row r="8" spans="1:34" ht="15.75">
      <c r="A8" s="259"/>
      <c r="B8" s="259"/>
      <c r="C8" s="259"/>
      <c r="D8" s="259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</row>
    <row r="9" spans="1:34" ht="15.75">
      <c r="A9" s="284" t="s">
        <v>265</v>
      </c>
      <c r="B9" s="284"/>
      <c r="C9" s="284"/>
      <c r="D9" s="260"/>
      <c r="E9" s="261"/>
      <c r="F9" s="262"/>
      <c r="G9" s="261"/>
      <c r="H9" s="261"/>
      <c r="I9" s="261"/>
      <c r="J9" s="261"/>
      <c r="K9" s="261"/>
      <c r="L9" s="262"/>
      <c r="M9" s="262"/>
      <c r="N9" s="262"/>
      <c r="O9" s="262"/>
      <c r="P9" s="262"/>
      <c r="Q9" s="262"/>
      <c r="R9" s="262"/>
      <c r="S9" s="262"/>
      <c r="T9" s="262"/>
      <c r="U9" s="263"/>
      <c r="V9" s="262"/>
      <c r="W9" s="263"/>
      <c r="X9" s="262"/>
      <c r="Y9" s="263"/>
      <c r="Z9" s="262"/>
      <c r="AA9" s="262"/>
      <c r="AB9" s="263"/>
      <c r="AC9" s="264"/>
      <c r="AD9" s="262"/>
      <c r="AE9" s="261"/>
      <c r="AF9" s="261"/>
      <c r="AG9" s="261"/>
    </row>
    <row r="10" spans="1:34" ht="15.75">
      <c r="A10" s="259"/>
      <c r="B10" s="259"/>
      <c r="C10" s="259"/>
      <c r="D10" s="259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66"/>
    </row>
    <row r="11" spans="1:34" ht="15.75">
      <c r="A11" s="284" t="s">
        <v>266</v>
      </c>
      <c r="B11" s="284"/>
      <c r="C11" s="284"/>
      <c r="D11" s="260"/>
      <c r="E11" s="261"/>
      <c r="F11" s="262"/>
      <c r="G11" s="261"/>
      <c r="H11" s="261"/>
      <c r="I11" s="261"/>
      <c r="J11" s="261"/>
      <c r="K11" s="261"/>
      <c r="L11" s="262"/>
      <c r="M11" s="263"/>
      <c r="N11" s="262"/>
      <c r="O11" s="263"/>
      <c r="P11" s="262"/>
      <c r="Q11" s="263"/>
      <c r="R11" s="262"/>
      <c r="S11" s="262"/>
      <c r="T11" s="262"/>
      <c r="U11" s="262"/>
      <c r="V11" s="262"/>
      <c r="W11" s="262"/>
      <c r="X11" s="262"/>
      <c r="Y11" s="262"/>
      <c r="Z11" s="263"/>
      <c r="AA11" s="262"/>
      <c r="AB11" s="262"/>
      <c r="AC11" s="262"/>
      <c r="AD11" s="261"/>
      <c r="AE11" s="261"/>
      <c r="AF11" s="265"/>
      <c r="AG11" s="262"/>
    </row>
    <row r="12" spans="1:34" ht="15.75">
      <c r="A12" s="259"/>
      <c r="B12" s="259"/>
      <c r="C12" s="259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</row>
    <row r="13" spans="1:34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167"/>
      <c r="L13" s="16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4" ht="15.75">
      <c r="A14" s="3"/>
      <c r="B14" s="3"/>
      <c r="C14" s="3"/>
      <c r="D14" s="3"/>
    </row>
    <row r="15" spans="1:34" ht="15.75">
      <c r="A15" s="3"/>
      <c r="B15" s="3"/>
      <c r="C15" s="3"/>
      <c r="D15" s="3"/>
    </row>
    <row r="16" spans="1:34" ht="15.75">
      <c r="A16" s="3"/>
      <c r="B16" s="3"/>
      <c r="C16" s="3"/>
      <c r="D16" s="3"/>
      <c r="E16" s="247"/>
      <c r="G16" s="246"/>
    </row>
    <row r="17" spans="1:4" ht="15.75">
      <c r="A17" s="3"/>
      <c r="B17" s="3"/>
      <c r="C17" s="3"/>
      <c r="D17" s="3"/>
    </row>
    <row r="18" spans="1:4" ht="15.75">
      <c r="A18" s="3"/>
      <c r="B18" s="3"/>
      <c r="C18" s="3"/>
      <c r="D18" s="3"/>
    </row>
  </sheetData>
  <sheetProtection sheet="1"/>
  <mergeCells count="5">
    <mergeCell ref="A1:K1"/>
    <mergeCell ref="A5:C5"/>
    <mergeCell ref="A7:C7"/>
    <mergeCell ref="A9:C9"/>
    <mergeCell ref="A11:C1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Sheet17!C3</f>
        <v>Belle Plaine Twp Drainage Dist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inputComp!$U$5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inputComp!$U$7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inputComp!$U$9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inputComp!$U$11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inputComp!$U$13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inputComp!$U$15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inputComp!$U$17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inputComp!$U$19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 you must")</f>
        <v>If the 2014 budget includes tax levies exceeding the total on line 14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cert2!A27</f>
        <v>Cowskin Drainage Dist.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5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inputVehicle!V$5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inputVehicle!V$7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inputVehicle!V$9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inputVehicle!V$11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Sheet18!C3</f>
        <v>Cowskin Drainage Dist.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inputComp!$V$5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inputComp!$V$7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inputComp!$V$9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inputComp!$V$11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inputComp!$V$13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inputComp!$V$15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inputComp!$V$17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inputComp!$V$19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cert2!A28</f>
        <v>Chikaskia Health Care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1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21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21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inputVehicle!W$5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inputVehicle!W$7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inputVehicle!W$9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inputVehicle!W$11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Sheet19!C3</f>
        <v>Chikaskia Health Care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inputComp!$W$5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inputComp!$W$7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inputComp!$W$9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inputComp!$W$11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inputComp!$W$13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inputComp!$W$15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inputComp!$W$17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inputComp!$W$19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cert2!A29</f>
        <v>Suppeville Sewer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5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21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21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21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inputVehicle!X$5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inputVehicle!X$7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inputVehicle!X$9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inputVehicle!X$11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Sheet20!C3</f>
        <v>Suppeville Sewer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inputComp!$X$5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inputComp!$X$7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inputComp!$X$9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inputComp!$X$11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inputComp!$X$13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inputComp!$X$15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inputComp!$X$17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inputComp!$X$19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 t="str">
        <f>cert2!A30</f>
        <v>Peck Improvement Dist.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6"/>
    </row>
    <row r="16" spans="1:6">
      <c r="A16" s="35"/>
      <c r="B16" s="36"/>
      <c r="C16" s="201"/>
      <c r="D16" s="196"/>
      <c r="E16" s="37"/>
      <c r="F16" s="16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5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inputVehicle!Y$5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inputVehicle!Y$7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inputVehicle!Y$9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inputVehicle!Y$11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Sheet21!C3</f>
        <v>Peck Improvement Dist.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inputComp!$Y$5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inputComp!$Y$7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inputComp!$Y$9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inputComp!$Y$11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inputComp!$Y$13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inputComp!$Y$15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inputComp!$Y$17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inputComp!$Y$19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>
        <f>cert2!A31</f>
        <v>0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5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inputVehicle!Z$5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inputVehicle!Z$7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inputVehicle!Z$9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inputVehicle!Z$11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9"/>
  <sheetViews>
    <sheetView tabSelected="1" topLeftCell="A4" workbookViewId="0">
      <selection activeCell="K30" sqref="K30"/>
    </sheetView>
  </sheetViews>
  <sheetFormatPr defaultRowHeight="15.75"/>
  <cols>
    <col min="1" max="1" width="26.7109375" style="3" customWidth="1"/>
    <col min="2" max="2" width="13.28515625" style="3" customWidth="1"/>
    <col min="3" max="3" width="6.5703125" style="3" customWidth="1"/>
    <col min="4" max="4" width="5.85546875" style="3" customWidth="1"/>
    <col min="5" max="5" width="14" style="3" customWidth="1"/>
    <col min="6" max="6" width="12.42578125" style="3" customWidth="1"/>
    <col min="7" max="7" width="14.7109375" style="3" customWidth="1"/>
    <col min="8" max="8" width="13.7109375" style="3" customWidth="1"/>
    <col min="9" max="16384" width="9.140625" style="3"/>
  </cols>
  <sheetData>
    <row r="1" spans="1:8">
      <c r="A1" s="1" t="str">
        <f>input!F5</f>
        <v>SUMNER COUNTY</v>
      </c>
      <c r="B1" s="1"/>
      <c r="C1" s="2"/>
      <c r="D1" s="2"/>
      <c r="E1" s="1"/>
      <c r="F1" s="1"/>
      <c r="G1" s="1"/>
      <c r="H1" s="1">
        <f>input!F8</f>
        <v>2014</v>
      </c>
    </row>
    <row r="2" spans="1:8">
      <c r="A2" s="287" t="s">
        <v>163</v>
      </c>
      <c r="B2" s="288"/>
      <c r="C2" s="288"/>
      <c r="D2" s="288"/>
      <c r="E2" s="288"/>
      <c r="F2" s="288"/>
      <c r="G2" s="288"/>
      <c r="H2" s="288"/>
    </row>
    <row r="3" spans="1:8">
      <c r="A3" s="6"/>
      <c r="B3" s="7"/>
      <c r="C3" s="7"/>
      <c r="D3" s="7"/>
      <c r="E3" s="7"/>
      <c r="F3" s="7"/>
      <c r="G3" s="7"/>
      <c r="H3" s="1"/>
    </row>
    <row r="4" spans="1:8">
      <c r="A4" s="144"/>
      <c r="B4" s="144"/>
      <c r="C4" s="144"/>
      <c r="D4" s="144"/>
      <c r="E4" s="144"/>
      <c r="F4" s="144"/>
      <c r="G4" s="144"/>
      <c r="H4" s="144"/>
    </row>
    <row r="5" spans="1:8">
      <c r="A5" s="1"/>
      <c r="B5" s="1"/>
      <c r="C5" s="1"/>
      <c r="D5" s="1"/>
      <c r="E5" s="285" t="str">
        <f>CONCATENATE("",H1," Adopted Budget")</f>
        <v>2014 Adopted Budget</v>
      </c>
      <c r="F5" s="289"/>
      <c r="G5" s="289"/>
      <c r="H5" s="290"/>
    </row>
    <row r="6" spans="1:8" ht="21" customHeight="1">
      <c r="A6" s="1"/>
      <c r="B6" s="1"/>
      <c r="C6" s="9"/>
      <c r="D6" s="296" t="s">
        <v>230</v>
      </c>
      <c r="E6" s="291" t="s">
        <v>3</v>
      </c>
      <c r="F6" s="162">
        <f>H1-1</f>
        <v>2013</v>
      </c>
      <c r="G6" s="285" t="s">
        <v>88</v>
      </c>
      <c r="H6" s="286"/>
    </row>
    <row r="7" spans="1:8">
      <c r="A7" s="157"/>
      <c r="B7" s="31"/>
      <c r="C7" s="160" t="s">
        <v>0</v>
      </c>
      <c r="D7" s="297"/>
      <c r="E7" s="292"/>
      <c r="F7" s="294" t="s">
        <v>166</v>
      </c>
      <c r="G7" s="94" t="s">
        <v>89</v>
      </c>
      <c r="H7" s="95" t="s">
        <v>91</v>
      </c>
    </row>
    <row r="8" spans="1:8">
      <c r="A8" s="11" t="s">
        <v>1</v>
      </c>
      <c r="B8" s="159"/>
      <c r="C8" s="33" t="s">
        <v>2</v>
      </c>
      <c r="D8" s="298"/>
      <c r="E8" s="293"/>
      <c r="F8" s="295"/>
      <c r="G8" s="93" t="s">
        <v>90</v>
      </c>
      <c r="H8" s="33" t="s">
        <v>92</v>
      </c>
    </row>
    <row r="9" spans="1:8">
      <c r="A9" s="158" t="s">
        <v>4</v>
      </c>
      <c r="B9" s="156" t="s">
        <v>5</v>
      </c>
      <c r="C9" s="16"/>
      <c r="D9" s="205"/>
      <c r="E9" s="161"/>
      <c r="F9" s="161"/>
      <c r="G9" s="93"/>
      <c r="H9" s="33"/>
    </row>
    <row r="10" spans="1:8">
      <c r="A10" s="115" t="s">
        <v>302</v>
      </c>
      <c r="B10" s="245" t="s">
        <v>328</v>
      </c>
      <c r="C10" s="251" t="str">
        <f>IF(Sheet1!C69&gt;0,Sheet1!C69," ")</f>
        <v xml:space="preserve"> </v>
      </c>
      <c r="D10" s="251" t="str">
        <f>IF(Sheet1!F41&gt;Comp1!J35,"Yes","No")</f>
        <v>No</v>
      </c>
      <c r="E10" s="21">
        <v>44455</v>
      </c>
      <c r="F10" s="21">
        <v>21120</v>
      </c>
      <c r="G10" s="187">
        <v>9151995</v>
      </c>
      <c r="H10" s="164">
        <f>IF(G10&gt;0,ROUND(F10/$G10*1000,3),"  ")</f>
        <v>2.3079999999999998</v>
      </c>
    </row>
    <row r="11" spans="1:8">
      <c r="A11" s="115" t="s">
        <v>303</v>
      </c>
      <c r="B11" s="245" t="s">
        <v>328</v>
      </c>
      <c r="C11" s="251" t="str">
        <f>IF(Sheet2!C69&gt;0,Sheet2!C69," ")</f>
        <v xml:space="preserve"> </v>
      </c>
      <c r="D11" s="251" t="str">
        <f>IF(Sheet2!F41&gt;Comp2!J35,"Yes","No")</f>
        <v>No</v>
      </c>
      <c r="E11" s="21">
        <v>34631</v>
      </c>
      <c r="F11" s="21">
        <f>Sheet2!F41</f>
        <v>0</v>
      </c>
      <c r="G11" s="187">
        <v>5052649</v>
      </c>
      <c r="H11" s="164">
        <f t="shared" ref="H11:H38" si="0">IF(G11&gt;0,ROUND(F11/$G11*1000,3),"  ")</f>
        <v>0</v>
      </c>
    </row>
    <row r="12" spans="1:8">
      <c r="A12" s="115" t="s">
        <v>304</v>
      </c>
      <c r="B12" s="245" t="s">
        <v>328</v>
      </c>
      <c r="C12" s="251" t="str">
        <f>IF(Sheet3!C69&gt;0,Sheet3!C69," ")</f>
        <v xml:space="preserve"> </v>
      </c>
      <c r="D12" s="251" t="str">
        <f>IF(Sheet3!F41&gt;Comp3!J35,"Yes","No")</f>
        <v>No</v>
      </c>
      <c r="E12" s="21">
        <v>83823</v>
      </c>
      <c r="F12" s="21">
        <v>38721</v>
      </c>
      <c r="G12" s="187">
        <v>8360905</v>
      </c>
      <c r="H12" s="164">
        <f t="shared" si="0"/>
        <v>4.6310000000000002</v>
      </c>
    </row>
    <row r="13" spans="1:8">
      <c r="A13" s="115" t="s">
        <v>305</v>
      </c>
      <c r="B13" s="245" t="s">
        <v>328</v>
      </c>
      <c r="C13" s="251" t="str">
        <f>IF(Sheet4!C69&gt;0,Sheet4!C69," ")</f>
        <v xml:space="preserve"> </v>
      </c>
      <c r="D13" s="251" t="str">
        <f>IF(Sheet4!F41&gt;Comp4!J35,"Yes","No")</f>
        <v>No</v>
      </c>
      <c r="E13" s="21">
        <v>40384</v>
      </c>
      <c r="F13" s="21">
        <v>33787</v>
      </c>
      <c r="G13" s="187">
        <v>10353036</v>
      </c>
      <c r="H13" s="164">
        <f t="shared" si="0"/>
        <v>3.2629999999999999</v>
      </c>
    </row>
    <row r="14" spans="1:8">
      <c r="A14" s="115" t="s">
        <v>306</v>
      </c>
      <c r="B14" s="245" t="s">
        <v>328</v>
      </c>
      <c r="C14" s="251" t="str">
        <f>IF(Sheet5!C69&gt;0,Sheet5!C69," ")</f>
        <v xml:space="preserve"> </v>
      </c>
      <c r="D14" s="251" t="str">
        <f>IF(Sheet5!F41&gt;Comp5!J35,"Yes","No")</f>
        <v>No</v>
      </c>
      <c r="E14" s="21">
        <v>18874</v>
      </c>
      <c r="F14" s="21">
        <v>9119</v>
      </c>
      <c r="G14" s="187">
        <v>2763832</v>
      </c>
      <c r="H14" s="164">
        <f t="shared" si="0"/>
        <v>3.2989999999999999</v>
      </c>
    </row>
    <row r="15" spans="1:8">
      <c r="A15" s="115" t="s">
        <v>325</v>
      </c>
      <c r="B15" s="245" t="s">
        <v>328</v>
      </c>
      <c r="C15" s="251" t="str">
        <f>IF(Sheet6!C69&gt;0,Sheet6!C69," ")</f>
        <v xml:space="preserve"> </v>
      </c>
      <c r="D15" s="251" t="str">
        <f>IF(Sheet6!F41&gt;Comp6!J35,"Yes","No")</f>
        <v>No</v>
      </c>
      <c r="E15" s="21">
        <v>160988</v>
      </c>
      <c r="F15" s="21">
        <v>124775</v>
      </c>
      <c r="G15" s="187">
        <v>31204950</v>
      </c>
      <c r="H15" s="164">
        <f t="shared" si="0"/>
        <v>3.9990000000000001</v>
      </c>
    </row>
    <row r="16" spans="1:8">
      <c r="A16" s="115" t="s">
        <v>310</v>
      </c>
      <c r="B16" s="245" t="s">
        <v>328</v>
      </c>
      <c r="C16" s="251" t="str">
        <f>IF(Sheet7!C69&gt;0,Sheet7!C69," ")</f>
        <v xml:space="preserve"> </v>
      </c>
      <c r="D16" s="251" t="str">
        <f>IF(Sheet7!$F$41&gt;Comp7!$J$35,"Yes","No")</f>
        <v>No</v>
      </c>
      <c r="E16" s="21">
        <v>9815</v>
      </c>
      <c r="F16" s="21">
        <v>8096</v>
      </c>
      <c r="G16" s="187">
        <v>1173122</v>
      </c>
      <c r="H16" s="164">
        <f t="shared" si="0"/>
        <v>6.9009999999999998</v>
      </c>
    </row>
    <row r="17" spans="1:8">
      <c r="A17" s="115" t="s">
        <v>311</v>
      </c>
      <c r="B17" s="245" t="s">
        <v>328</v>
      </c>
      <c r="C17" s="251" t="str">
        <f>IF(Sheet8!C69&gt;0,Sheet8!C69," ")</f>
        <v xml:space="preserve"> </v>
      </c>
      <c r="D17" s="251" t="str">
        <f>IF(Sheet8!$F$41&gt;Comp7!$J$35,"Yes","No")</f>
        <v>No</v>
      </c>
      <c r="E17" s="21">
        <v>35925</v>
      </c>
      <c r="F17" s="21">
        <v>20731</v>
      </c>
      <c r="G17" s="187">
        <v>6116622</v>
      </c>
      <c r="H17" s="164">
        <f t="shared" si="0"/>
        <v>3.3889999999999998</v>
      </c>
    </row>
    <row r="18" spans="1:8">
      <c r="A18" s="115" t="s">
        <v>312</v>
      </c>
      <c r="B18" s="245" t="s">
        <v>328</v>
      </c>
      <c r="C18" s="251" t="str">
        <f>IF(Sheet9!C69&gt;0,Sheet9!C69," ")</f>
        <v xml:space="preserve"> </v>
      </c>
      <c r="D18" s="251" t="str">
        <f>IF(Sheet9!$F$41&gt;Comp9!$J$35,"Yes","No")</f>
        <v>No</v>
      </c>
      <c r="E18" s="21">
        <v>51365</v>
      </c>
      <c r="F18" s="21">
        <v>44826</v>
      </c>
      <c r="G18" s="187">
        <v>83981501</v>
      </c>
      <c r="H18" s="164">
        <f t="shared" si="0"/>
        <v>0.53400000000000003</v>
      </c>
    </row>
    <row r="19" spans="1:8">
      <c r="A19" s="17" t="s">
        <v>313</v>
      </c>
      <c r="B19" s="245" t="s">
        <v>329</v>
      </c>
      <c r="C19" s="251" t="str">
        <f>IF(Sheet10!C69&gt;0,Sheet10!C69," ")</f>
        <v xml:space="preserve"> </v>
      </c>
      <c r="D19" s="251" t="str">
        <f>IF(Sheet10!$F$41&gt;Comp10!$J$35,"Yes","No")</f>
        <v>No</v>
      </c>
      <c r="E19" s="21">
        <v>9722</v>
      </c>
      <c r="F19" s="21">
        <v>9165</v>
      </c>
      <c r="G19" s="187">
        <v>2517460</v>
      </c>
      <c r="H19" s="164">
        <f t="shared" si="0"/>
        <v>3.641</v>
      </c>
    </row>
    <row r="20" spans="1:8">
      <c r="A20" s="17" t="s">
        <v>326</v>
      </c>
      <c r="B20" s="245" t="s">
        <v>329</v>
      </c>
      <c r="C20" s="251" t="str">
        <f>IF(Sheet11!C69&gt;0,Sheet11!C69," ")</f>
        <v xml:space="preserve"> </v>
      </c>
      <c r="D20" s="251" t="str">
        <f>IF(Sheet11!$F$41&gt;Comp11!$J$35,"Yes","No")</f>
        <v>No</v>
      </c>
      <c r="E20" s="21">
        <v>10251</v>
      </c>
      <c r="F20" s="21">
        <v>8876</v>
      </c>
      <c r="G20" s="187">
        <v>2535189</v>
      </c>
      <c r="H20" s="164">
        <f t="shared" si="0"/>
        <v>3.5009999999999999</v>
      </c>
    </row>
    <row r="21" spans="1:8">
      <c r="A21" s="17" t="s">
        <v>315</v>
      </c>
      <c r="B21" s="245" t="s">
        <v>329</v>
      </c>
      <c r="C21" s="251" t="str">
        <f>IF(Sheet12!C69&gt;0,Sheet12!C69," ")</f>
        <v xml:space="preserve"> </v>
      </c>
      <c r="D21" s="251" t="str">
        <f>IF(Sheet12!$F$41&gt;Comp12!$J$35,"Yes","No")</f>
        <v>No</v>
      </c>
      <c r="E21" s="21">
        <v>138574</v>
      </c>
      <c r="F21" s="21">
        <v>105079</v>
      </c>
      <c r="G21" s="187">
        <v>73969164</v>
      </c>
      <c r="H21" s="164">
        <f t="shared" si="0"/>
        <v>1.421</v>
      </c>
    </row>
    <row r="22" spans="1:8">
      <c r="A22" s="17" t="s">
        <v>316</v>
      </c>
      <c r="B22" s="245" t="s">
        <v>329</v>
      </c>
      <c r="C22" s="251" t="str">
        <f>IF(Sheet13!C69&gt;0,Sheet13!C69," ")</f>
        <v xml:space="preserve"> </v>
      </c>
      <c r="D22" s="251" t="str">
        <f>IF(Sheet13!$F$41&gt;Comp13!$J$35,"Yes","No")</f>
        <v>No</v>
      </c>
      <c r="E22" s="21">
        <v>25072</v>
      </c>
      <c r="F22" s="21">
        <v>8110</v>
      </c>
      <c r="G22" s="187">
        <v>10717074</v>
      </c>
      <c r="H22" s="164">
        <f t="shared" si="0"/>
        <v>0.75700000000000001</v>
      </c>
    </row>
    <row r="23" spans="1:8">
      <c r="A23" s="17" t="s">
        <v>317</v>
      </c>
      <c r="B23" s="245" t="s">
        <v>329</v>
      </c>
      <c r="C23" s="251" t="str">
        <f>IF(Sheet14!C69&gt;0,Sheet14!C69," ")</f>
        <v xml:space="preserve"> </v>
      </c>
      <c r="D23" s="251" t="str">
        <f>IF(Sheet14!$F$41&gt;Comp14!$J$35,"Yes","No")</f>
        <v>No</v>
      </c>
      <c r="E23" s="21">
        <v>2750</v>
      </c>
      <c r="F23" s="21">
        <v>2558</v>
      </c>
      <c r="G23" s="187">
        <v>1996958</v>
      </c>
      <c r="H23" s="164">
        <f t="shared" si="0"/>
        <v>1.2809999999999999</v>
      </c>
    </row>
    <row r="24" spans="1:8">
      <c r="A24" s="17" t="s">
        <v>318</v>
      </c>
      <c r="B24" s="245" t="s">
        <v>329</v>
      </c>
      <c r="C24" s="251" t="str">
        <f>IF(Sheet15!C69&gt;0,Sheet15!C69," ")</f>
        <v xml:space="preserve"> </v>
      </c>
      <c r="D24" s="251" t="str">
        <f>IF(Sheet15!$F$41&gt;Comp15!$J$35,"Yes","No")</f>
        <v>No</v>
      </c>
      <c r="E24" s="21">
        <v>25228</v>
      </c>
      <c r="F24" s="21">
        <v>21788</v>
      </c>
      <c r="G24" s="187">
        <v>3454898</v>
      </c>
      <c r="H24" s="164">
        <f t="shared" si="0"/>
        <v>6.306</v>
      </c>
    </row>
    <row r="25" spans="1:8">
      <c r="A25" s="17" t="s">
        <v>319</v>
      </c>
      <c r="B25" s="245" t="s">
        <v>329</v>
      </c>
      <c r="C25" s="251" t="str">
        <f>IF(Sheet16!C69&gt;0,Sheet16!C69," ")</f>
        <v xml:space="preserve"> </v>
      </c>
      <c r="D25" s="251" t="str">
        <f>IF(Sheet16!$F$41&gt;comp16!$J$35,"Yes","No")</f>
        <v>No</v>
      </c>
      <c r="E25" s="21">
        <v>19389</v>
      </c>
      <c r="F25" s="21">
        <v>17605</v>
      </c>
      <c r="G25" s="187">
        <v>8458655</v>
      </c>
      <c r="H25" s="164">
        <f t="shared" si="0"/>
        <v>2.081</v>
      </c>
    </row>
    <row r="26" spans="1:8">
      <c r="A26" s="17" t="s">
        <v>327</v>
      </c>
      <c r="B26" s="245" t="s">
        <v>330</v>
      </c>
      <c r="C26" s="251" t="str">
        <f>IF(Sheet17!C69&gt;0,Sheet17!C69," ")</f>
        <v xml:space="preserve"> </v>
      </c>
      <c r="D26" s="251" t="str">
        <f>IF(Sheet17!$F$41&gt;Comp17!$J$35,"Yes","No")</f>
        <v>No</v>
      </c>
      <c r="E26" s="21">
        <v>3711</v>
      </c>
      <c r="F26" s="21">
        <v>2731</v>
      </c>
      <c r="G26" s="187">
        <v>126586</v>
      </c>
      <c r="H26" s="164">
        <f t="shared" si="0"/>
        <v>21.574000000000002</v>
      </c>
    </row>
    <row r="27" spans="1:8">
      <c r="A27" s="17" t="s">
        <v>321</v>
      </c>
      <c r="B27" s="245" t="s">
        <v>330</v>
      </c>
      <c r="C27" s="251" t="str">
        <f>IF(Sheet18!C69&gt;0,Sheet18!C69," ")</f>
        <v xml:space="preserve"> </v>
      </c>
      <c r="D27" s="251" t="str">
        <f>IF(Sheet18!$F$41&gt;Comp18!$J$35,"Yes","No")</f>
        <v>No</v>
      </c>
      <c r="E27" s="21">
        <v>26340</v>
      </c>
      <c r="F27" s="21">
        <f>Sheet18!F41</f>
        <v>0</v>
      </c>
      <c r="G27" s="187">
        <v>65987180</v>
      </c>
      <c r="H27" s="164">
        <f t="shared" si="0"/>
        <v>0</v>
      </c>
    </row>
    <row r="28" spans="1:8">
      <c r="A28" s="17" t="s">
        <v>322</v>
      </c>
      <c r="B28" s="245" t="s">
        <v>331</v>
      </c>
      <c r="C28" s="251" t="str">
        <f>IF(Sheet19!C69&gt;0,Sheet19!C69," ")</f>
        <v xml:space="preserve"> </v>
      </c>
      <c r="D28" s="251" t="str">
        <f>IF(Sheet19!$F$41&gt;Comp19!$J$35,"Yes","No")</f>
        <v>No</v>
      </c>
      <c r="E28" s="21">
        <v>39771</v>
      </c>
      <c r="F28" s="21">
        <v>18075</v>
      </c>
      <c r="G28" s="187">
        <v>9242307</v>
      </c>
      <c r="H28" s="164">
        <f t="shared" si="0"/>
        <v>1.956</v>
      </c>
    </row>
    <row r="29" spans="1:8">
      <c r="A29" s="17" t="s">
        <v>323</v>
      </c>
      <c r="B29" s="245" t="s">
        <v>332</v>
      </c>
      <c r="C29" s="251" t="str">
        <f>IF(Sheet20!C69&gt;0,Sheet20!C69," ")</f>
        <v xml:space="preserve"> </v>
      </c>
      <c r="D29" s="251" t="str">
        <f>IF(Sheet20!$F$41&gt;comp20!$J$35,"Yes","No")</f>
        <v>No</v>
      </c>
      <c r="E29" s="21">
        <v>4752</v>
      </c>
      <c r="F29" s="21">
        <v>2532</v>
      </c>
      <c r="G29" s="187">
        <v>266184</v>
      </c>
      <c r="H29" s="164">
        <f t="shared" si="0"/>
        <v>9.5120000000000005</v>
      </c>
    </row>
    <row r="30" spans="1:8">
      <c r="A30" s="17" t="s">
        <v>324</v>
      </c>
      <c r="B30" s="245" t="s">
        <v>333</v>
      </c>
      <c r="C30" s="251" t="str">
        <f>IF(Sheet21!C69&gt;0,Sheet21!C69," ")</f>
        <v xml:space="preserve"> </v>
      </c>
      <c r="D30" s="251" t="str">
        <f>IF(Sheet21!$F$41&gt;Comp21!$J$35,"Yes","No")</f>
        <v>No</v>
      </c>
      <c r="E30" s="21">
        <v>68538</v>
      </c>
      <c r="F30" s="21">
        <f>Sheet21!F41</f>
        <v>0</v>
      </c>
      <c r="G30" s="187">
        <v>314112</v>
      </c>
      <c r="H30" s="164">
        <f t="shared" si="0"/>
        <v>0</v>
      </c>
    </row>
    <row r="31" spans="1:8">
      <c r="A31" s="17"/>
      <c r="B31" s="245"/>
      <c r="C31" s="251" t="str">
        <f>IF(Sheet22!C69&gt;0,Sheet22!C69," ")</f>
        <v xml:space="preserve"> </v>
      </c>
      <c r="D31" s="251" t="str">
        <f>IF(Sheet22!$F$41&gt;Comp22!$J$35,"Yes","No")</f>
        <v>No</v>
      </c>
      <c r="E31" s="21">
        <f>Sheet22!F35</f>
        <v>0</v>
      </c>
      <c r="F31" s="21">
        <f>Sheet22!F41</f>
        <v>0</v>
      </c>
      <c r="G31" s="187"/>
      <c r="H31" s="164" t="str">
        <f t="shared" si="0"/>
        <v xml:space="preserve">  </v>
      </c>
    </row>
    <row r="32" spans="1:8">
      <c r="A32" s="17"/>
      <c r="B32" s="245"/>
      <c r="C32" s="251" t="str">
        <f>IF(Sheet23!C69&gt;0,Sheet23!C69," ")</f>
        <v xml:space="preserve"> </v>
      </c>
      <c r="D32" s="251" t="str">
        <f>IF(Sheet23!$F$41&gt;Comp23!$J$35,"Yes","No")</f>
        <v>No</v>
      </c>
      <c r="E32" s="21">
        <f>Sheet23!F35</f>
        <v>0</v>
      </c>
      <c r="F32" s="21">
        <f>Sheet23!F41</f>
        <v>0</v>
      </c>
      <c r="G32" s="187"/>
      <c r="H32" s="164" t="str">
        <f t="shared" si="0"/>
        <v xml:space="preserve">  </v>
      </c>
    </row>
    <row r="33" spans="1:8">
      <c r="A33" s="17"/>
      <c r="B33" s="245"/>
      <c r="C33" s="251" t="str">
        <f>IF(Sheet24!C69&gt;0,Sheet24!C69," ")</f>
        <v xml:space="preserve"> </v>
      </c>
      <c r="D33" s="251" t="str">
        <f>IF(Sheet24!$F$41&gt;Comp24!$J$35,"Yes","No")</f>
        <v>No</v>
      </c>
      <c r="E33" s="21">
        <f>Sheet24!F35</f>
        <v>0</v>
      </c>
      <c r="F33" s="21">
        <f>Sheet24!F41</f>
        <v>0</v>
      </c>
      <c r="G33" s="187"/>
      <c r="H33" s="164" t="str">
        <f t="shared" si="0"/>
        <v xml:space="preserve">  </v>
      </c>
    </row>
    <row r="34" spans="1:8">
      <c r="A34" s="17"/>
      <c r="B34" s="245"/>
      <c r="C34" s="251" t="str">
        <f>IF(Sheet25!C69&gt;0,Sheet25!C69," ")</f>
        <v xml:space="preserve"> </v>
      </c>
      <c r="D34" s="251" t="str">
        <f>IF(Sheet25!$F$41&gt;Comp25!$J$35,"Yes","No")</f>
        <v>No</v>
      </c>
      <c r="E34" s="21">
        <f>Sheet25!F35</f>
        <v>0</v>
      </c>
      <c r="F34" s="21">
        <f>Sheet25!F41</f>
        <v>0</v>
      </c>
      <c r="G34" s="187"/>
      <c r="H34" s="164" t="str">
        <f t="shared" si="0"/>
        <v xml:space="preserve">  </v>
      </c>
    </row>
    <row r="35" spans="1:8">
      <c r="A35" s="17"/>
      <c r="B35" s="245"/>
      <c r="C35" s="251" t="str">
        <f>IF(Sheet26!C69&gt;0,Sheet26!C69," ")</f>
        <v xml:space="preserve"> </v>
      </c>
      <c r="D35" s="251" t="str">
        <f>IF(Sheet26!$F$41&gt;Comp26!$J$35,"Yes","No")</f>
        <v>No</v>
      </c>
      <c r="E35" s="21">
        <f>Sheet26!F35</f>
        <v>0</v>
      </c>
      <c r="F35" s="21">
        <f>Sheet26!F41</f>
        <v>0</v>
      </c>
      <c r="G35" s="187"/>
      <c r="H35" s="164" t="str">
        <f t="shared" si="0"/>
        <v xml:space="preserve">  </v>
      </c>
    </row>
    <row r="36" spans="1:8">
      <c r="A36" s="17"/>
      <c r="B36" s="245"/>
      <c r="C36" s="251" t="str">
        <f>IF(Sheet27!C69&gt;0,Sheet27!C69," ")</f>
        <v xml:space="preserve"> </v>
      </c>
      <c r="D36" s="251" t="str">
        <f>IF(Sheet27!$F$41&gt;Comp27!$J$35,"Yes","No")</f>
        <v>No</v>
      </c>
      <c r="E36" s="21">
        <f>Sheet27!F35</f>
        <v>0</v>
      </c>
      <c r="F36" s="21">
        <f>Sheet27!F41</f>
        <v>0</v>
      </c>
      <c r="G36" s="187"/>
      <c r="H36" s="164" t="str">
        <f t="shared" si="0"/>
        <v xml:space="preserve">  </v>
      </c>
    </row>
    <row r="37" spans="1:8">
      <c r="A37" s="17"/>
      <c r="B37" s="245"/>
      <c r="C37" s="251" t="str">
        <f>IF(Sheet28!C69&gt;0,Sheet28!C69," ")</f>
        <v xml:space="preserve"> </v>
      </c>
      <c r="D37" s="251" t="str">
        <f>IF(Sheet28!$F$41&gt;Comp28!$J$35,"Yes","No")</f>
        <v>No</v>
      </c>
      <c r="E37" s="21">
        <f>Sheet28!F35</f>
        <v>0</v>
      </c>
      <c r="F37" s="21">
        <f>Sheet28!F41</f>
        <v>0</v>
      </c>
      <c r="G37" s="187"/>
      <c r="H37" s="164" t="str">
        <f t="shared" si="0"/>
        <v xml:space="preserve">  </v>
      </c>
    </row>
    <row r="38" spans="1:8">
      <c r="A38" s="17"/>
      <c r="B38" s="245"/>
      <c r="C38" s="251" t="str">
        <f>IF(Sheet29!C69&gt;0,Sheet29!C69," ")</f>
        <v xml:space="preserve"> </v>
      </c>
      <c r="D38" s="251" t="str">
        <f>IF(Sheet29!$F$41&gt;Comp29!$J$35,"Yes","No")</f>
        <v>No</v>
      </c>
      <c r="E38" s="21">
        <f>Sheet29!F35</f>
        <v>0</v>
      </c>
      <c r="F38" s="21">
        <f>Sheet29!F41</f>
        <v>0</v>
      </c>
      <c r="G38" s="187"/>
      <c r="H38" s="164" t="str">
        <f t="shared" si="0"/>
        <v xml:space="preserve">  </v>
      </c>
    </row>
    <row r="39" spans="1:8">
      <c r="A39" s="1"/>
      <c r="B39" s="1"/>
      <c r="C39" s="1"/>
      <c r="D39" s="1"/>
      <c r="E39" s="1"/>
      <c r="F39" s="1"/>
      <c r="G39" s="1"/>
      <c r="H39" s="30"/>
    </row>
    <row r="40" spans="1:8">
      <c r="A40" s="144"/>
      <c r="B40" s="144"/>
      <c r="C40" s="144"/>
      <c r="D40" s="144"/>
      <c r="E40" s="144"/>
      <c r="F40" s="144"/>
      <c r="G40" s="30"/>
      <c r="H40" s="30"/>
    </row>
    <row r="41" spans="1:8">
      <c r="A41" s="144"/>
      <c r="B41" s="144"/>
      <c r="C41" s="144"/>
      <c r="D41" s="144"/>
      <c r="E41" s="144"/>
      <c r="F41" s="144"/>
      <c r="G41" s="1"/>
      <c r="H41" s="1"/>
    </row>
    <row r="42" spans="1:8">
      <c r="A42" s="96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26" t="s">
        <v>37</v>
      </c>
      <c r="C44" s="56" t="s">
        <v>19</v>
      </c>
      <c r="D44" s="56"/>
      <c r="E44" s="1"/>
      <c r="F44" s="1"/>
      <c r="G44" s="1"/>
      <c r="H44" s="1"/>
    </row>
    <row r="45" spans="1:8">
      <c r="A45" s="23"/>
      <c r="B45" s="23"/>
      <c r="C45" s="23"/>
      <c r="D45" s="23"/>
      <c r="E45" s="23"/>
      <c r="F45" s="23"/>
      <c r="G45" s="24"/>
    </row>
    <row r="55" spans="1:7">
      <c r="A55" s="23"/>
      <c r="B55" s="23"/>
      <c r="C55" s="23"/>
      <c r="D55" s="23"/>
      <c r="E55" s="23"/>
      <c r="F55" s="23"/>
      <c r="G55" s="23"/>
    </row>
    <row r="59" spans="1:7">
      <c r="A59" s="23"/>
      <c r="B59" s="23"/>
      <c r="C59" s="23"/>
      <c r="D59" s="23"/>
      <c r="E59" s="22"/>
      <c r="F59" s="23"/>
      <c r="G59" s="23"/>
    </row>
  </sheetData>
  <mergeCells count="6">
    <mergeCell ref="G6:H6"/>
    <mergeCell ref="A2:H2"/>
    <mergeCell ref="E5:H5"/>
    <mergeCell ref="E6:E8"/>
    <mergeCell ref="F7:F8"/>
    <mergeCell ref="D6:D8"/>
  </mergeCells>
  <phoneticPr fontId="5" type="noConversion"/>
  <pageMargins left="0.75" right="0.75" top="1" bottom="1" header="0.5" footer="0.5"/>
  <pageSetup scale="85" orientation="portrait" blackAndWhite="1" r:id="rId1"/>
  <headerFooter alignWithMargins="0">
    <oddHeader xml:space="preserve">&amp;RState of Kansas
County Special District    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>
        <f>Sheet22!C3</f>
        <v>0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inputComp!$Z$5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inputComp!$Z$7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inputComp!$Z$9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inputComp!$Z$11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inputComp!$Z$13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inputComp!$Z$15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inputComp!$Z$17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inputComp!$Z$19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>
        <f>cert2!A32</f>
        <v>0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1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inputVehicle!AA$5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inputVehicle!AA$7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inputVehicle!AA$9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inputVehicle!AA$11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>
        <f>Sheet23!C3</f>
        <v>0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inputComp!$AA$5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inputComp!$AA$7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inputComp!$AA$9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inputComp!$AA$11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inputComp!$AA$13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inputComp!$AA$15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inputComp!$AA$17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inputComp!$AA$19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>
        <f>cert2!A33</f>
        <v>0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5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inputVehicle!AB$5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inputVehicle!AB$7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inputVehicle!AB$9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inputVehicle!AB$11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>
        <f>Sheet24!C3</f>
        <v>0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inputComp!$AB$5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inputComp!$AB$7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inputComp!$AB$9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inputComp!$AB$11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inputComp!$AB$13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inputComp!$AB$15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inputComp!$AB$17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inputComp!$AB$19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>
        <f>cert2!A34</f>
        <v>0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1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inputVehicle!AC$5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06">
        <f>SUM(C51:C52)</f>
        <v>0</v>
      </c>
      <c r="D53" s="125">
        <f>SUM(D51:D52)</f>
        <v>0</v>
      </c>
      <c r="E53" s="125">
        <f>SUM(E51:E52)</f>
        <v>0</v>
      </c>
      <c r="F53" s="125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inputVehicle!AC$7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inputVehicle!AC$9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inputVehicle!AC$11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>
        <f>Sheet25!C3</f>
        <v>0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inputComp!$AC$5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inputComp!$AC$7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inputComp!$AC$9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inputComp!$AC$11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inputComp!$AC$13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inputComp!$AC$15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inputComp!$AC$17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inputComp!$AC$19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>
        <f>cert2!A35</f>
        <v>0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38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5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inputVehicle!AD$5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06">
        <f>SUM(C51:C52)</f>
        <v>0</v>
      </c>
      <c r="D53" s="125">
        <f>SUM(D51:D52)</f>
        <v>0</v>
      </c>
      <c r="E53" s="125">
        <f>SUM(E51:E52)</f>
        <v>0</v>
      </c>
      <c r="F53" s="125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inputVehicle!AD$7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inputVehicle!AD$9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inputVehicle!AD$11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>
        <f>Sheet26!C3</f>
        <v>0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inputComp!$AD$5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inputComp!$AD$7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inputComp!$AD$9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inputComp!$AD$11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inputComp!$AD$13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inputComp!$AD$15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192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inputComp!$AD$17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inputComp!$AD$19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>
        <f>cert2!A36</f>
        <v>0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5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inputVehicle!AE$5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inputVehicle!AE$7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inputVehicle!AE$9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inputVehicle!AE$11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workbookViewId="0">
      <selection activeCell="C39" sqref="C39"/>
    </sheetView>
  </sheetViews>
  <sheetFormatPr defaultRowHeight="15.75"/>
  <cols>
    <col min="1" max="1" width="26.7109375" style="3" customWidth="1"/>
    <col min="2" max="2" width="9.7109375" style="3" customWidth="1"/>
    <col min="3" max="3" width="5.7109375" style="3" customWidth="1"/>
    <col min="4" max="4" width="14.7109375" style="3" customWidth="1"/>
    <col min="5" max="5" width="11.7109375" style="3" customWidth="1"/>
    <col min="6" max="6" width="13.7109375" style="3" customWidth="1"/>
    <col min="7" max="7" width="12.7109375" style="3" customWidth="1"/>
    <col min="8" max="16384" width="9.140625" style="3"/>
  </cols>
  <sheetData>
    <row r="1" spans="1:7">
      <c r="A1" s="72" t="str">
        <f>input!F5</f>
        <v>SUMNER COUNTY</v>
      </c>
      <c r="B1" s="72"/>
      <c r="C1" s="72"/>
      <c r="D1" s="72"/>
      <c r="E1" s="72"/>
      <c r="F1" s="72"/>
      <c r="G1" s="72">
        <f>input!F8</f>
        <v>2014</v>
      </c>
    </row>
    <row r="2" spans="1:7">
      <c r="A2" s="1"/>
      <c r="B2" s="1"/>
      <c r="C2" s="2" t="s">
        <v>144</v>
      </c>
      <c r="D2" s="1"/>
      <c r="E2" s="1"/>
      <c r="F2" s="72"/>
      <c r="G2" s="72"/>
    </row>
    <row r="3" spans="1:7">
      <c r="A3" s="133"/>
      <c r="B3" s="1"/>
      <c r="C3" s="2"/>
      <c r="D3" s="30"/>
      <c r="E3" s="30"/>
      <c r="F3" s="70"/>
      <c r="G3" s="72"/>
    </row>
    <row r="4" spans="1:7">
      <c r="A4" s="1"/>
      <c r="B4" s="1"/>
      <c r="C4" s="1"/>
      <c r="D4" s="285" t="str">
        <f>CONCATENATE("",input!F8," Adopted Budget")</f>
        <v>2014 Adopted Budget</v>
      </c>
      <c r="E4" s="289"/>
      <c r="F4" s="289"/>
      <c r="G4" s="290"/>
    </row>
    <row r="5" spans="1:7" ht="19.5" customHeight="1">
      <c r="A5" s="1"/>
      <c r="B5" s="1"/>
      <c r="C5" s="9"/>
      <c r="D5" s="100"/>
      <c r="E5" s="151">
        <f>G1-1</f>
        <v>2013</v>
      </c>
      <c r="F5" s="285" t="s">
        <v>88</v>
      </c>
      <c r="G5" s="290"/>
    </row>
    <row r="6" spans="1:7" ht="32.25" customHeight="1">
      <c r="A6" s="11" t="s">
        <v>1</v>
      </c>
      <c r="B6" s="12"/>
      <c r="C6" s="143" t="s">
        <v>138</v>
      </c>
      <c r="D6" s="13" t="s">
        <v>3</v>
      </c>
      <c r="E6" s="152" t="s">
        <v>161</v>
      </c>
      <c r="F6" s="155" t="s">
        <v>165</v>
      </c>
      <c r="G6" s="154" t="s">
        <v>211</v>
      </c>
    </row>
    <row r="7" spans="1:7">
      <c r="A7" s="14" t="s">
        <v>4</v>
      </c>
      <c r="B7" s="15" t="s">
        <v>5</v>
      </c>
      <c r="C7" s="16"/>
      <c r="D7" s="16"/>
      <c r="E7" s="16"/>
      <c r="F7" s="16"/>
      <c r="G7" s="99"/>
    </row>
    <row r="8" spans="1:7">
      <c r="A8" s="115"/>
      <c r="B8" s="140"/>
      <c r="C8" s="140"/>
      <c r="D8" s="140"/>
      <c r="E8" s="140"/>
      <c r="F8" s="18"/>
      <c r="G8" s="164" t="str">
        <f>IF(F8&gt;0,ROUND(E8/$F8*1000,3),"  ")</f>
        <v xml:space="preserve">  </v>
      </c>
    </row>
    <row r="9" spans="1:7">
      <c r="A9" s="17"/>
      <c r="B9" s="140"/>
      <c r="C9" s="140"/>
      <c r="D9" s="140"/>
      <c r="E9" s="140"/>
      <c r="F9" s="18"/>
      <c r="G9" s="164" t="str">
        <f t="shared" ref="G9:G36" si="0">IF(F9&gt;0,ROUND(E9/$F9*1000,3),"  ")</f>
        <v xml:space="preserve">  </v>
      </c>
    </row>
    <row r="10" spans="1:7">
      <c r="A10" s="17"/>
      <c r="B10" s="140"/>
      <c r="C10" s="140"/>
      <c r="D10" s="140"/>
      <c r="E10" s="140"/>
      <c r="F10" s="18"/>
      <c r="G10" s="164" t="str">
        <f t="shared" si="0"/>
        <v xml:space="preserve">  </v>
      </c>
    </row>
    <row r="11" spans="1:7">
      <c r="A11" s="17"/>
      <c r="B11" s="140"/>
      <c r="C11" s="140"/>
      <c r="D11" s="140"/>
      <c r="E11" s="140"/>
      <c r="F11" s="18"/>
      <c r="G11" s="164" t="str">
        <f t="shared" si="0"/>
        <v xml:space="preserve">  </v>
      </c>
    </row>
    <row r="12" spans="1:7">
      <c r="A12" s="17"/>
      <c r="B12" s="140"/>
      <c r="C12" s="140"/>
      <c r="D12" s="140"/>
      <c r="E12" s="140"/>
      <c r="F12" s="18"/>
      <c r="G12" s="164" t="str">
        <f t="shared" si="0"/>
        <v xml:space="preserve">  </v>
      </c>
    </row>
    <row r="13" spans="1:7">
      <c r="A13" s="17"/>
      <c r="B13" s="140"/>
      <c r="C13" s="140"/>
      <c r="D13" s="140"/>
      <c r="E13" s="140"/>
      <c r="F13" s="18"/>
      <c r="G13" s="164" t="str">
        <f t="shared" si="0"/>
        <v xml:space="preserve">  </v>
      </c>
    </row>
    <row r="14" spans="1:7">
      <c r="A14" s="17"/>
      <c r="B14" s="140"/>
      <c r="C14" s="140"/>
      <c r="D14" s="140"/>
      <c r="E14" s="140"/>
      <c r="F14" s="18"/>
      <c r="G14" s="164" t="str">
        <f t="shared" si="0"/>
        <v xml:space="preserve">  </v>
      </c>
    </row>
    <row r="15" spans="1:7">
      <c r="A15" s="17"/>
      <c r="B15" s="140"/>
      <c r="C15" s="140"/>
      <c r="D15" s="140"/>
      <c r="E15" s="140"/>
      <c r="F15" s="18"/>
      <c r="G15" s="164" t="str">
        <f t="shared" si="0"/>
        <v xml:space="preserve">  </v>
      </c>
    </row>
    <row r="16" spans="1:7">
      <c r="A16" s="17"/>
      <c r="B16" s="140"/>
      <c r="C16" s="140"/>
      <c r="D16" s="140"/>
      <c r="E16" s="140"/>
      <c r="F16" s="18"/>
      <c r="G16" s="164" t="str">
        <f t="shared" si="0"/>
        <v xml:space="preserve">  </v>
      </c>
    </row>
    <row r="17" spans="1:7">
      <c r="A17" s="17"/>
      <c r="B17" s="140"/>
      <c r="C17" s="140"/>
      <c r="D17" s="140"/>
      <c r="E17" s="140"/>
      <c r="F17" s="18"/>
      <c r="G17" s="164" t="str">
        <f t="shared" si="0"/>
        <v xml:space="preserve">  </v>
      </c>
    </row>
    <row r="18" spans="1:7">
      <c r="A18" s="17"/>
      <c r="B18" s="140"/>
      <c r="C18" s="140"/>
      <c r="D18" s="140"/>
      <c r="E18" s="140"/>
      <c r="F18" s="18"/>
      <c r="G18" s="164" t="str">
        <f t="shared" si="0"/>
        <v xml:space="preserve">  </v>
      </c>
    </row>
    <row r="19" spans="1:7">
      <c r="A19" s="17"/>
      <c r="B19" s="140"/>
      <c r="C19" s="140"/>
      <c r="D19" s="140"/>
      <c r="E19" s="140"/>
      <c r="F19" s="18"/>
      <c r="G19" s="164" t="str">
        <f t="shared" si="0"/>
        <v xml:space="preserve">  </v>
      </c>
    </row>
    <row r="20" spans="1:7">
      <c r="A20" s="17"/>
      <c r="B20" s="140"/>
      <c r="C20" s="140"/>
      <c r="D20" s="140"/>
      <c r="E20" s="140"/>
      <c r="F20" s="18"/>
      <c r="G20" s="164" t="str">
        <f t="shared" si="0"/>
        <v xml:space="preserve">  </v>
      </c>
    </row>
    <row r="21" spans="1:7">
      <c r="A21" s="17"/>
      <c r="B21" s="140"/>
      <c r="C21" s="140"/>
      <c r="D21" s="140"/>
      <c r="E21" s="140"/>
      <c r="F21" s="18"/>
      <c r="G21" s="164" t="str">
        <f t="shared" si="0"/>
        <v xml:space="preserve">  </v>
      </c>
    </row>
    <row r="22" spans="1:7">
      <c r="A22" s="17"/>
      <c r="B22" s="140"/>
      <c r="C22" s="140"/>
      <c r="D22" s="140"/>
      <c r="E22" s="140"/>
      <c r="F22" s="18"/>
      <c r="G22" s="164" t="str">
        <f t="shared" si="0"/>
        <v xml:space="preserve">  </v>
      </c>
    </row>
    <row r="23" spans="1:7">
      <c r="A23" s="17"/>
      <c r="B23" s="140"/>
      <c r="C23" s="140"/>
      <c r="D23" s="140"/>
      <c r="E23" s="140"/>
      <c r="F23" s="18"/>
      <c r="G23" s="164" t="str">
        <f t="shared" si="0"/>
        <v xml:space="preserve">  </v>
      </c>
    </row>
    <row r="24" spans="1:7">
      <c r="A24" s="17"/>
      <c r="B24" s="140"/>
      <c r="C24" s="140"/>
      <c r="D24" s="140"/>
      <c r="E24" s="140"/>
      <c r="F24" s="18"/>
      <c r="G24" s="164" t="str">
        <f t="shared" si="0"/>
        <v xml:space="preserve">  </v>
      </c>
    </row>
    <row r="25" spans="1:7">
      <c r="A25" s="17"/>
      <c r="B25" s="140"/>
      <c r="C25" s="140"/>
      <c r="D25" s="140"/>
      <c r="E25" s="140"/>
      <c r="F25" s="18"/>
      <c r="G25" s="164" t="str">
        <f t="shared" si="0"/>
        <v xml:space="preserve">  </v>
      </c>
    </row>
    <row r="26" spans="1:7">
      <c r="A26" s="17"/>
      <c r="B26" s="140"/>
      <c r="C26" s="140"/>
      <c r="D26" s="140"/>
      <c r="E26" s="140"/>
      <c r="F26" s="18"/>
      <c r="G26" s="164" t="str">
        <f t="shared" si="0"/>
        <v xml:space="preserve">  </v>
      </c>
    </row>
    <row r="27" spans="1:7">
      <c r="A27" s="17"/>
      <c r="B27" s="141"/>
      <c r="C27" s="140"/>
      <c r="D27" s="140"/>
      <c r="E27" s="141"/>
      <c r="F27" s="18"/>
      <c r="G27" s="164" t="str">
        <f t="shared" si="0"/>
        <v xml:space="preserve">  </v>
      </c>
    </row>
    <row r="28" spans="1:7">
      <c r="A28" s="17"/>
      <c r="B28" s="141"/>
      <c r="C28" s="140"/>
      <c r="D28" s="140"/>
      <c r="E28" s="141"/>
      <c r="F28" s="18"/>
      <c r="G28" s="164" t="str">
        <f t="shared" si="0"/>
        <v xml:space="preserve">  </v>
      </c>
    </row>
    <row r="29" spans="1:7">
      <c r="A29" s="17"/>
      <c r="B29" s="141"/>
      <c r="C29" s="140"/>
      <c r="D29" s="140"/>
      <c r="E29" s="141"/>
      <c r="F29" s="18"/>
      <c r="G29" s="164" t="str">
        <f t="shared" si="0"/>
        <v xml:space="preserve">  </v>
      </c>
    </row>
    <row r="30" spans="1:7">
      <c r="A30" s="17"/>
      <c r="B30" s="141"/>
      <c r="C30" s="140"/>
      <c r="D30" s="140"/>
      <c r="E30" s="141"/>
      <c r="F30" s="18"/>
      <c r="G30" s="164" t="str">
        <f t="shared" si="0"/>
        <v xml:space="preserve">  </v>
      </c>
    </row>
    <row r="31" spans="1:7">
      <c r="A31" s="17"/>
      <c r="B31" s="141"/>
      <c r="C31" s="140"/>
      <c r="D31" s="140"/>
      <c r="E31" s="141"/>
      <c r="F31" s="18"/>
      <c r="G31" s="164" t="str">
        <f t="shared" si="0"/>
        <v xml:space="preserve">  </v>
      </c>
    </row>
    <row r="32" spans="1:7">
      <c r="A32" s="17"/>
      <c r="B32" s="141"/>
      <c r="C32" s="140"/>
      <c r="D32" s="140"/>
      <c r="E32" s="141"/>
      <c r="F32" s="18"/>
      <c r="G32" s="164" t="str">
        <f t="shared" si="0"/>
        <v xml:space="preserve">  </v>
      </c>
    </row>
    <row r="33" spans="1:7">
      <c r="A33" s="17"/>
      <c r="B33" s="141"/>
      <c r="C33" s="140"/>
      <c r="D33" s="140"/>
      <c r="E33" s="141"/>
      <c r="F33" s="18"/>
      <c r="G33" s="164" t="str">
        <f t="shared" si="0"/>
        <v xml:space="preserve">  </v>
      </c>
    </row>
    <row r="34" spans="1:7">
      <c r="A34" s="17"/>
      <c r="B34" s="141"/>
      <c r="C34" s="140"/>
      <c r="D34" s="140"/>
      <c r="E34" s="141"/>
      <c r="F34" s="18"/>
      <c r="G34" s="164" t="str">
        <f t="shared" si="0"/>
        <v xml:space="preserve">  </v>
      </c>
    </row>
    <row r="35" spans="1:7">
      <c r="A35" s="17"/>
      <c r="B35" s="141"/>
      <c r="C35" s="140"/>
      <c r="D35" s="140"/>
      <c r="E35" s="141"/>
      <c r="F35" s="18"/>
      <c r="G35" s="164" t="str">
        <f t="shared" si="0"/>
        <v xml:space="preserve">  </v>
      </c>
    </row>
    <row r="36" spans="1:7">
      <c r="A36" s="17"/>
      <c r="B36" s="141"/>
      <c r="C36" s="140"/>
      <c r="D36" s="140"/>
      <c r="E36" s="141"/>
      <c r="F36" s="18"/>
      <c r="G36" s="164" t="str">
        <f t="shared" si="0"/>
        <v xml:space="preserve">  </v>
      </c>
    </row>
    <row r="37" spans="1:7">
      <c r="A37" s="1"/>
      <c r="B37" s="1"/>
      <c r="C37" s="1"/>
      <c r="D37" s="1"/>
      <c r="E37" s="1"/>
      <c r="F37" s="1"/>
      <c r="G37" s="72"/>
    </row>
    <row r="38" spans="1:7">
      <c r="A38" s="179" t="s">
        <v>212</v>
      </c>
      <c r="B38" s="179"/>
      <c r="C38" s="179"/>
      <c r="D38" s="179"/>
      <c r="E38" s="179"/>
      <c r="F38" s="179"/>
      <c r="G38" s="180"/>
    </row>
    <row r="39" spans="1:7">
      <c r="A39" s="144"/>
      <c r="B39" s="26" t="s">
        <v>37</v>
      </c>
      <c r="C39" s="56">
        <v>32</v>
      </c>
      <c r="D39" s="144"/>
      <c r="E39" s="144"/>
      <c r="F39" s="144"/>
      <c r="G39" s="72"/>
    </row>
    <row r="40" spans="1:7">
      <c r="A40" s="144"/>
      <c r="B40" s="144"/>
      <c r="C40" s="144"/>
      <c r="D40" s="144"/>
      <c r="E40" s="144"/>
      <c r="F40" s="144"/>
      <c r="G40" s="72"/>
    </row>
    <row r="41" spans="1:7">
      <c r="A41" s="22"/>
      <c r="B41" s="23"/>
      <c r="C41" s="23"/>
      <c r="D41" s="23"/>
      <c r="E41" s="23"/>
      <c r="F41" s="23"/>
    </row>
    <row r="42" spans="1:7">
      <c r="A42" s="142"/>
      <c r="B42" s="142"/>
      <c r="C42" s="142"/>
      <c r="D42" s="142"/>
      <c r="E42" s="142"/>
      <c r="F42" s="142"/>
    </row>
    <row r="43" spans="1:7">
      <c r="A43" s="23"/>
      <c r="B43" s="23"/>
      <c r="C43" s="23"/>
      <c r="D43" s="23"/>
      <c r="E43" s="23"/>
      <c r="F43" s="24"/>
    </row>
    <row r="53" spans="1:6">
      <c r="A53" s="23"/>
      <c r="B53" s="23"/>
      <c r="C53" s="23"/>
      <c r="D53" s="23"/>
      <c r="E53" s="23"/>
      <c r="F53" s="23"/>
    </row>
    <row r="57" spans="1:6">
      <c r="A57" s="23"/>
      <c r="B57" s="23"/>
      <c r="C57" s="23"/>
      <c r="D57" s="22"/>
      <c r="E57" s="23"/>
      <c r="F57" s="23"/>
    </row>
  </sheetData>
  <sheetProtection sheet="1" objects="1" scenarios="1"/>
  <mergeCells count="2">
    <mergeCell ref="D4:G4"/>
    <mergeCell ref="F5:G5"/>
  </mergeCells>
  <phoneticPr fontId="5" type="noConversion"/>
  <pageMargins left="0.75" right="0.75" top="1" bottom="1" header="0.5" footer="0.5"/>
  <pageSetup scale="95" orientation="portrait" blackAndWhite="1" r:id="rId1"/>
  <headerFooter alignWithMargins="0">
    <oddHeader>&amp;RState of Kansas
County Special District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>
        <f>Sheet27!C3</f>
        <v>0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inputComp!$AE$5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inputComp!$AE$7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inputComp!$AE$9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inputComp!$AE$11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inputComp!$AE$13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inputComp!$AE$15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inputComp!$AE$17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inputComp!$AE$19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>
        <f>cert2!A37</f>
        <v>0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5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inputVehicle!AF$5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inputVehicle!AF$7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inputVehicle!AF$9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inputVehicle!AF$11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G24" sqref="G24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>
        <f>Sheet28!C3</f>
        <v>0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inputComp!$AF$5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inputComp!$AF$7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inputComp!$AF$9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inputComp!$AF$11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inputComp!$AF$13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inputComp!$AF$15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inputComp!$AF$17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inputComp!$AF$19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input!$F$8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113">
        <f>cert2!A38</f>
        <v>0</v>
      </c>
      <c r="D3" s="114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6"/>
    </row>
    <row r="16" spans="1:6">
      <c r="A16" s="35"/>
      <c r="B16" s="36"/>
      <c r="C16" s="201"/>
      <c r="D16" s="196"/>
      <c r="E16" s="37"/>
      <c r="F16" s="16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44"/>
      <c r="C36" s="205"/>
      <c r="D36" s="185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21">
        <f>+F35+F37</f>
        <v>0</v>
      </c>
    </row>
    <row r="39" spans="1:7">
      <c r="A39" s="1"/>
      <c r="B39" s="1"/>
      <c r="C39" s="1"/>
      <c r="D39" s="1"/>
      <c r="E39" s="4" t="s">
        <v>29</v>
      </c>
      <c r="F39" s="185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85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85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inputVehicle!AG$5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06">
        <f>SUM(C51:C52)</f>
        <v>0</v>
      </c>
      <c r="D53" s="125">
        <f>SUM(D51:D52)</f>
        <v>0</v>
      </c>
      <c r="E53" s="125">
        <f>SUM(E51:E52)</f>
        <v>0</v>
      </c>
      <c r="F53" s="125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inputVehicle!AG$7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inputVehicle!AG$9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inputVehicle!AG$11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 objects="1" scenarios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F41" sqref="F41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>
        <f>Sheet29!C3</f>
        <v>0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inputComp!$AG$5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4">
        <f>inputComp!$AG$7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inputComp!$AG$9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inputComp!$AG$11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4">
        <f>inputComp!$AG$13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4">
        <f>inputComp!$AG$15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inputComp!$AG$17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G27*J7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4">
        <f>inputComp!$AG$19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opLeftCell="A4" workbookViewId="0">
      <selection activeCell="F31" sqref="F31"/>
    </sheetView>
  </sheetViews>
  <sheetFormatPr defaultRowHeight="15.75"/>
  <cols>
    <col min="1" max="1" width="26.7109375" style="3" customWidth="1"/>
    <col min="2" max="2" width="14.42578125" style="3" customWidth="1"/>
    <col min="3" max="3" width="9.7109375" style="3" customWidth="1"/>
    <col min="4" max="4" width="14.7109375" style="3" customWidth="1"/>
    <col min="5" max="5" width="10.7109375" style="3" customWidth="1"/>
    <col min="6" max="6" width="13.7109375" style="3" customWidth="1"/>
    <col min="7" max="8" width="11.7109375" style="3" customWidth="1"/>
    <col min="9" max="9" width="14" style="3" customWidth="1"/>
    <col min="10" max="10" width="2.7109375" style="3" customWidth="1"/>
    <col min="11" max="16384" width="9.140625" style="3"/>
  </cols>
  <sheetData>
    <row r="1" spans="1:10">
      <c r="A1" s="113" t="str">
        <f>input!$F$5</f>
        <v>SUMNER COUNTY</v>
      </c>
      <c r="B1" s="1"/>
      <c r="C1" s="1"/>
      <c r="D1" s="1"/>
      <c r="E1" s="1"/>
      <c r="F1" s="1"/>
      <c r="G1" s="1"/>
      <c r="H1" s="4"/>
      <c r="I1" s="1">
        <f>input!$F$8</f>
        <v>2014</v>
      </c>
      <c r="J1" s="72"/>
    </row>
    <row r="2" spans="1:10">
      <c r="A2" s="1"/>
      <c r="B2" s="1"/>
      <c r="C2" s="1"/>
      <c r="D2" s="1"/>
      <c r="E2" s="1"/>
      <c r="F2" s="1"/>
      <c r="G2" s="1"/>
      <c r="H2" s="4"/>
      <c r="I2" s="72"/>
      <c r="J2" s="72"/>
    </row>
    <row r="3" spans="1:10">
      <c r="A3" s="79" t="s">
        <v>70</v>
      </c>
      <c r="B3" s="7"/>
      <c r="C3" s="7"/>
      <c r="D3" s="7"/>
      <c r="E3" s="7"/>
      <c r="F3" s="7"/>
      <c r="G3" s="7"/>
      <c r="H3" s="80"/>
      <c r="I3" s="97"/>
      <c r="J3" s="72"/>
    </row>
    <row r="4" spans="1:10">
      <c r="A4" s="1"/>
      <c r="B4" s="81"/>
      <c r="C4" s="81"/>
      <c r="D4" s="81"/>
      <c r="E4" s="81"/>
      <c r="F4" s="81"/>
      <c r="G4" s="81"/>
      <c r="H4" s="81"/>
      <c r="I4" s="72"/>
      <c r="J4" s="72"/>
    </row>
    <row r="5" spans="1:10">
      <c r="A5" s="1"/>
      <c r="B5" s="306" t="str">
        <f>CONCATENATE("Prior Year Actual ",I1-2,"")</f>
        <v>Prior Year Actual 2012</v>
      </c>
      <c r="C5" s="307"/>
      <c r="D5" s="304" t="str">
        <f>CONCATENATE("Current Yr Estimate ",I1-1,"")</f>
        <v>Current Yr Estimate 2013</v>
      </c>
      <c r="E5" s="305"/>
      <c r="F5" s="285" t="str">
        <f>CONCATENATE("Proposed Budget Year ",I1,"")</f>
        <v>Proposed Budget Year 2014</v>
      </c>
      <c r="G5" s="303"/>
      <c r="H5" s="303"/>
      <c r="I5" s="286"/>
      <c r="J5" s="72"/>
    </row>
    <row r="6" spans="1:10" ht="21" customHeight="1">
      <c r="A6" s="5"/>
      <c r="B6" s="9"/>
      <c r="C6" s="9" t="s">
        <v>71</v>
      </c>
      <c r="D6" s="9"/>
      <c r="E6" s="9" t="s">
        <v>71</v>
      </c>
      <c r="F6" s="9"/>
      <c r="G6" s="10" t="str">
        <f>CONCATENATE("",I1-1," Ad")</f>
        <v>2013 Ad</v>
      </c>
      <c r="H6" s="100" t="s">
        <v>72</v>
      </c>
      <c r="I6" s="101" t="s">
        <v>94</v>
      </c>
      <c r="J6" s="72"/>
    </row>
    <row r="7" spans="1:10">
      <c r="A7" s="84" t="s">
        <v>73</v>
      </c>
      <c r="B7" s="34" t="s">
        <v>3</v>
      </c>
      <c r="C7" s="34" t="s">
        <v>74</v>
      </c>
      <c r="D7" s="34" t="s">
        <v>3</v>
      </c>
      <c r="E7" s="34" t="s">
        <v>74</v>
      </c>
      <c r="F7" s="34" t="s">
        <v>3</v>
      </c>
      <c r="G7" s="98" t="s">
        <v>93</v>
      </c>
      <c r="H7" s="34" t="s">
        <v>74</v>
      </c>
      <c r="I7" s="102" t="s">
        <v>95</v>
      </c>
      <c r="J7" s="72"/>
    </row>
    <row r="8" spans="1:10">
      <c r="A8" s="21" t="s">
        <v>302</v>
      </c>
      <c r="B8" s="21">
        <v>31629</v>
      </c>
      <c r="C8" s="271">
        <v>2.2999999999999998</v>
      </c>
      <c r="D8" s="21">
        <v>44455</v>
      </c>
      <c r="E8" s="271">
        <v>2.2999999999999998</v>
      </c>
      <c r="F8" s="21">
        <v>44455</v>
      </c>
      <c r="G8" s="21">
        <v>21120</v>
      </c>
      <c r="H8" s="164">
        <f t="shared" ref="H8:H36" si="0">IF(G8&gt;0,ROUND(G8/$I8*1000,3),"  ")</f>
        <v>2.2999999999999998</v>
      </c>
      <c r="I8" s="187">
        <v>9183718</v>
      </c>
      <c r="J8" s="72"/>
    </row>
    <row r="9" spans="1:10">
      <c r="A9" s="21" t="s">
        <v>303</v>
      </c>
      <c r="B9" s="21">
        <v>4407</v>
      </c>
      <c r="C9" s="271">
        <v>5.9660000000000002</v>
      </c>
      <c r="D9" s="21">
        <v>38009</v>
      </c>
      <c r="E9" s="271">
        <v>0</v>
      </c>
      <c r="F9" s="21">
        <v>34631</v>
      </c>
      <c r="G9" s="21">
        <v>0</v>
      </c>
      <c r="H9" s="164" t="str">
        <f t="shared" si="0"/>
        <v xml:space="preserve">  </v>
      </c>
      <c r="I9" s="272">
        <v>5081388</v>
      </c>
      <c r="J9" s="72"/>
    </row>
    <row r="10" spans="1:10">
      <c r="A10" s="21" t="s">
        <v>304</v>
      </c>
      <c r="B10" s="21">
        <v>38610</v>
      </c>
      <c r="C10" s="271">
        <v>3.411</v>
      </c>
      <c r="D10" s="21">
        <v>77931</v>
      </c>
      <c r="E10" s="271">
        <v>4.0830000000000002</v>
      </c>
      <c r="F10" s="21">
        <v>83823</v>
      </c>
      <c r="G10" s="21">
        <v>38721</v>
      </c>
      <c r="H10" s="164">
        <f t="shared" si="0"/>
        <v>4.6360000000000001</v>
      </c>
      <c r="I10" s="272">
        <v>8351887</v>
      </c>
      <c r="J10" s="72"/>
    </row>
    <row r="11" spans="1:10">
      <c r="A11" s="21" t="s">
        <v>305</v>
      </c>
      <c r="B11" s="21">
        <v>29922</v>
      </c>
      <c r="C11" s="271">
        <v>3.085</v>
      </c>
      <c r="D11" s="21">
        <v>34301</v>
      </c>
      <c r="E11" s="271">
        <v>3.2160000000000002</v>
      </c>
      <c r="F11" s="21">
        <v>40384</v>
      </c>
      <c r="G11" s="21">
        <v>33787</v>
      </c>
      <c r="H11" s="164">
        <f>IF(G11&gt;0,ROUND(G11/$I11*1000,3),"  ")</f>
        <v>3.2160000000000002</v>
      </c>
      <c r="I11" s="272">
        <v>10507206</v>
      </c>
      <c r="J11" s="72"/>
    </row>
    <row r="12" spans="1:10">
      <c r="A12" s="21" t="s">
        <v>306</v>
      </c>
      <c r="B12" s="21">
        <v>8885</v>
      </c>
      <c r="C12" s="271">
        <v>3.306</v>
      </c>
      <c r="D12" s="21">
        <v>14460</v>
      </c>
      <c r="E12" s="271">
        <v>3.2989999999999999</v>
      </c>
      <c r="F12" s="21">
        <v>18874</v>
      </c>
      <c r="G12" s="21">
        <v>9119</v>
      </c>
      <c r="H12" s="164">
        <f t="shared" si="0"/>
        <v>3.2989999999999999</v>
      </c>
      <c r="I12" s="272">
        <v>2763832</v>
      </c>
      <c r="J12" s="72"/>
    </row>
    <row r="13" spans="1:10">
      <c r="A13" s="21" t="s">
        <v>307</v>
      </c>
      <c r="B13" s="21">
        <v>28000</v>
      </c>
      <c r="C13" s="271" t="s">
        <v>19</v>
      </c>
      <c r="D13" s="21">
        <f>Sheet6!E35</f>
        <v>0</v>
      </c>
      <c r="E13" s="271" t="s">
        <v>19</v>
      </c>
      <c r="F13" s="21">
        <f>Sheet6!F35</f>
        <v>0</v>
      </c>
      <c r="G13" s="21">
        <f>Sheet6!F41</f>
        <v>0</v>
      </c>
      <c r="H13" s="164" t="str">
        <f t="shared" si="0"/>
        <v xml:space="preserve">  </v>
      </c>
      <c r="I13" s="272" t="s">
        <v>19</v>
      </c>
      <c r="J13" s="72"/>
    </row>
    <row r="14" spans="1:10">
      <c r="A14" s="21" t="s">
        <v>309</v>
      </c>
      <c r="B14" s="21">
        <v>149023</v>
      </c>
      <c r="C14" s="271">
        <v>4.0449999999999999</v>
      </c>
      <c r="D14" s="21">
        <v>160988</v>
      </c>
      <c r="E14" s="271">
        <v>3.9910000000000001</v>
      </c>
      <c r="F14" s="21">
        <v>160988</v>
      </c>
      <c r="G14" s="21">
        <v>124775</v>
      </c>
      <c r="H14" s="164">
        <f t="shared" si="0"/>
        <v>3.9910000000000001</v>
      </c>
      <c r="I14" s="272">
        <v>31264171</v>
      </c>
      <c r="J14" s="72"/>
    </row>
    <row r="15" spans="1:10">
      <c r="A15" s="21" t="s">
        <v>308</v>
      </c>
      <c r="B15" s="21">
        <v>16500</v>
      </c>
      <c r="C15" s="271" t="s">
        <v>19</v>
      </c>
      <c r="D15" s="21">
        <f>Sheet8!E35</f>
        <v>0</v>
      </c>
      <c r="E15" s="271" t="s">
        <v>19</v>
      </c>
      <c r="F15" s="21">
        <f>Sheet8!F35</f>
        <v>0</v>
      </c>
      <c r="G15" s="21">
        <f>Sheet8!F41</f>
        <v>0</v>
      </c>
      <c r="H15" s="164" t="str">
        <f t="shared" si="0"/>
        <v xml:space="preserve">  </v>
      </c>
      <c r="I15" s="272" t="s">
        <v>19</v>
      </c>
      <c r="J15" s="72"/>
    </row>
    <row r="16" spans="1:10">
      <c r="A16" s="21" t="s">
        <v>310</v>
      </c>
      <c r="B16" s="21">
        <v>9000</v>
      </c>
      <c r="C16" s="271">
        <v>6.8019999999999996</v>
      </c>
      <c r="D16" s="21">
        <v>9129</v>
      </c>
      <c r="E16" s="271">
        <v>7.1639999999999997</v>
      </c>
      <c r="F16" s="21">
        <v>9815</v>
      </c>
      <c r="G16" s="21">
        <v>8096</v>
      </c>
      <c r="H16" s="164">
        <f t="shared" si="0"/>
        <v>6.6559999999999997</v>
      </c>
      <c r="I16" s="272">
        <v>1216385</v>
      </c>
      <c r="J16" s="72"/>
    </row>
    <row r="17" spans="1:10">
      <c r="A17" s="21" t="s">
        <v>311</v>
      </c>
      <c r="B17" s="21">
        <v>6879</v>
      </c>
      <c r="C17" s="271">
        <v>3.3740000000000001</v>
      </c>
      <c r="D17" s="21">
        <v>26450</v>
      </c>
      <c r="E17" s="271">
        <v>3.3740000000000001</v>
      </c>
      <c r="F17" s="21">
        <v>35925</v>
      </c>
      <c r="G17" s="21">
        <v>20731</v>
      </c>
      <c r="H17" s="164">
        <f t="shared" si="0"/>
        <v>3.3740000000000001</v>
      </c>
      <c r="I17" s="272">
        <v>6144487</v>
      </c>
      <c r="J17" s="72"/>
    </row>
    <row r="18" spans="1:10">
      <c r="A18" s="21" t="s">
        <v>312</v>
      </c>
      <c r="B18" s="21">
        <v>45305</v>
      </c>
      <c r="C18" s="271">
        <v>5.28</v>
      </c>
      <c r="D18" s="21">
        <v>50993</v>
      </c>
      <c r="E18" s="271">
        <v>5.298</v>
      </c>
      <c r="F18" s="21">
        <v>51365</v>
      </c>
      <c r="G18" s="21">
        <v>44826</v>
      </c>
      <c r="H18" s="164">
        <f t="shared" si="0"/>
        <v>5.298</v>
      </c>
      <c r="I18" s="272">
        <v>8461438</v>
      </c>
      <c r="J18" s="72"/>
    </row>
    <row r="19" spans="1:10">
      <c r="A19" s="21" t="s">
        <v>313</v>
      </c>
      <c r="B19" s="21">
        <v>8486</v>
      </c>
      <c r="C19" s="271">
        <v>3.593</v>
      </c>
      <c r="D19" s="21">
        <v>9638</v>
      </c>
      <c r="E19" s="271">
        <v>3.5920000000000001</v>
      </c>
      <c r="F19" s="21">
        <v>9722</v>
      </c>
      <c r="G19" s="21">
        <v>9165</v>
      </c>
      <c r="H19" s="164">
        <f t="shared" si="0"/>
        <v>3.5950000000000002</v>
      </c>
      <c r="I19" s="272">
        <v>2549354</v>
      </c>
      <c r="J19" s="72"/>
    </row>
    <row r="20" spans="1:10">
      <c r="A20" s="21" t="s">
        <v>314</v>
      </c>
      <c r="B20" s="21">
        <v>8926</v>
      </c>
      <c r="C20" s="271">
        <v>3.411</v>
      </c>
      <c r="D20" s="21">
        <v>10251</v>
      </c>
      <c r="E20" s="271">
        <v>3.4950000000000001</v>
      </c>
      <c r="F20" s="21">
        <v>10251</v>
      </c>
      <c r="G20" s="21">
        <v>8876</v>
      </c>
      <c r="H20" s="164">
        <f t="shared" si="0"/>
        <v>3.5049999999999999</v>
      </c>
      <c r="I20" s="272">
        <v>2532034</v>
      </c>
      <c r="J20" s="72"/>
    </row>
    <row r="21" spans="1:10">
      <c r="A21" s="21" t="s">
        <v>315</v>
      </c>
      <c r="B21" s="21">
        <v>75180</v>
      </c>
      <c r="C21" s="271">
        <v>1.4590000000000001</v>
      </c>
      <c r="D21" s="21">
        <v>116802</v>
      </c>
      <c r="E21" s="271">
        <v>1.462</v>
      </c>
      <c r="F21" s="21">
        <v>138574</v>
      </c>
      <c r="G21" s="21">
        <v>105079</v>
      </c>
      <c r="H21" s="164">
        <f t="shared" si="0"/>
        <v>0.996</v>
      </c>
      <c r="I21" s="272">
        <v>105521154</v>
      </c>
      <c r="J21" s="72"/>
    </row>
    <row r="22" spans="1:10">
      <c r="A22" s="21" t="s">
        <v>316</v>
      </c>
      <c r="B22" s="21">
        <v>17092</v>
      </c>
      <c r="C22" s="271">
        <v>1.4159999999999999</v>
      </c>
      <c r="D22" s="21">
        <v>25072</v>
      </c>
      <c r="E22" s="271">
        <v>0.754</v>
      </c>
      <c r="F22" s="21">
        <v>25072</v>
      </c>
      <c r="G22" s="21">
        <v>8110</v>
      </c>
      <c r="H22" s="164">
        <f t="shared" si="0"/>
        <v>0.754</v>
      </c>
      <c r="I22" s="272">
        <v>10760624</v>
      </c>
      <c r="J22" s="72"/>
    </row>
    <row r="23" spans="1:10">
      <c r="A23" s="21" t="s">
        <v>317</v>
      </c>
      <c r="B23" s="21">
        <v>3175</v>
      </c>
      <c r="C23" s="271">
        <v>1.2909999999999999</v>
      </c>
      <c r="D23" s="21">
        <v>2846</v>
      </c>
      <c r="E23" s="271">
        <v>1.274</v>
      </c>
      <c r="F23" s="21">
        <v>2750</v>
      </c>
      <c r="G23" s="21">
        <v>2558</v>
      </c>
      <c r="H23" s="164">
        <f t="shared" si="0"/>
        <v>1.274</v>
      </c>
      <c r="I23" s="272">
        <v>2008182</v>
      </c>
      <c r="J23" s="72"/>
    </row>
    <row r="24" spans="1:10">
      <c r="A24" s="21" t="s">
        <v>318</v>
      </c>
      <c r="B24" s="21">
        <v>24424</v>
      </c>
      <c r="C24" s="271">
        <v>6.6929999999999996</v>
      </c>
      <c r="D24" s="21">
        <v>25228</v>
      </c>
      <c r="E24" s="271">
        <v>6.7560000000000002</v>
      </c>
      <c r="F24" s="21">
        <v>25228</v>
      </c>
      <c r="G24" s="21">
        <v>21788</v>
      </c>
      <c r="H24" s="164">
        <f t="shared" si="0"/>
        <v>6.306</v>
      </c>
      <c r="I24" s="272">
        <v>3454897</v>
      </c>
      <c r="J24" s="72"/>
    </row>
    <row r="25" spans="1:10">
      <c r="A25" s="21" t="s">
        <v>319</v>
      </c>
      <c r="B25" s="21">
        <v>14754</v>
      </c>
      <c r="C25" s="271">
        <v>2.0699999999999998</v>
      </c>
      <c r="D25" s="21">
        <v>16611</v>
      </c>
      <c r="E25" s="271">
        <v>2.073</v>
      </c>
      <c r="F25" s="21">
        <v>19389</v>
      </c>
      <c r="G25" s="21">
        <v>17605</v>
      </c>
      <c r="H25" s="164">
        <f t="shared" si="0"/>
        <v>2.073</v>
      </c>
      <c r="I25" s="272">
        <v>8493838</v>
      </c>
      <c r="J25" s="72"/>
    </row>
    <row r="26" spans="1:10">
      <c r="A26" s="21" t="s">
        <v>320</v>
      </c>
      <c r="B26" s="21">
        <v>2899</v>
      </c>
      <c r="C26" s="271">
        <v>0</v>
      </c>
      <c r="D26" s="21">
        <v>3711</v>
      </c>
      <c r="E26" s="271">
        <v>17.702000000000002</v>
      </c>
      <c r="F26" s="21">
        <v>3711</v>
      </c>
      <c r="G26" s="21">
        <v>2731</v>
      </c>
      <c r="H26" s="164">
        <f t="shared" si="0"/>
        <v>21.577999999999999</v>
      </c>
      <c r="I26" s="272">
        <v>126567</v>
      </c>
      <c r="J26" s="72"/>
    </row>
    <row r="27" spans="1:10">
      <c r="A27" s="21" t="s">
        <v>321</v>
      </c>
      <c r="B27" s="21">
        <v>422</v>
      </c>
      <c r="C27" s="271">
        <v>0</v>
      </c>
      <c r="D27" s="21">
        <v>26116</v>
      </c>
      <c r="E27" s="271">
        <v>0</v>
      </c>
      <c r="F27" s="21">
        <v>26340</v>
      </c>
      <c r="G27" s="21">
        <f>Sheet20!F41</f>
        <v>0</v>
      </c>
      <c r="H27" s="164" t="str">
        <f t="shared" si="0"/>
        <v xml:space="preserve">  </v>
      </c>
      <c r="I27" s="272">
        <v>65990296</v>
      </c>
      <c r="J27" s="72"/>
    </row>
    <row r="28" spans="1:10">
      <c r="A28" s="21" t="s">
        <v>322</v>
      </c>
      <c r="B28" s="21">
        <v>20999</v>
      </c>
      <c r="C28" s="271">
        <v>1.8260000000000001</v>
      </c>
      <c r="D28" s="21">
        <v>40253</v>
      </c>
      <c r="E28" s="271">
        <v>2.335</v>
      </c>
      <c r="F28" s="21">
        <v>39771</v>
      </c>
      <c r="G28" s="21">
        <v>18075</v>
      </c>
      <c r="H28" s="164">
        <f t="shared" si="0"/>
        <v>1.909</v>
      </c>
      <c r="I28" s="272">
        <v>9466453</v>
      </c>
      <c r="J28" s="72"/>
    </row>
    <row r="29" spans="1:10">
      <c r="A29" s="21" t="s">
        <v>323</v>
      </c>
      <c r="B29" s="21">
        <v>2354</v>
      </c>
      <c r="C29" s="271">
        <v>9.52</v>
      </c>
      <c r="D29" s="21">
        <v>2899</v>
      </c>
      <c r="E29" s="271">
        <v>9.5950000000000006</v>
      </c>
      <c r="F29" s="21">
        <v>4752</v>
      </c>
      <c r="G29" s="21">
        <v>2532</v>
      </c>
      <c r="H29" s="164">
        <f t="shared" si="0"/>
        <v>9.5120000000000005</v>
      </c>
      <c r="I29" s="272">
        <v>266184</v>
      </c>
      <c r="J29" s="72"/>
    </row>
    <row r="30" spans="1:10">
      <c r="A30" s="21" t="s">
        <v>324</v>
      </c>
      <c r="B30" s="21">
        <v>45713</v>
      </c>
      <c r="C30" s="271">
        <v>0</v>
      </c>
      <c r="D30" s="21">
        <v>30000</v>
      </c>
      <c r="E30" s="271">
        <v>0</v>
      </c>
      <c r="F30" s="21">
        <v>68538</v>
      </c>
      <c r="G30" s="21">
        <f>Sheet23!F41</f>
        <v>0</v>
      </c>
      <c r="H30" s="164" t="str">
        <f t="shared" si="0"/>
        <v xml:space="preserve">  </v>
      </c>
      <c r="I30" s="272">
        <v>585207</v>
      </c>
      <c r="J30" s="72"/>
    </row>
    <row r="31" spans="1:10">
      <c r="A31" s="21" t="s">
        <v>19</v>
      </c>
      <c r="B31" s="21">
        <f>Sheet24!D35</f>
        <v>0</v>
      </c>
      <c r="C31" s="271">
        <v>0</v>
      </c>
      <c r="D31" s="21">
        <f>Sheet24!E35</f>
        <v>0</v>
      </c>
      <c r="E31" s="271" t="s">
        <v>19</v>
      </c>
      <c r="F31" s="21">
        <f>Sheet24!F35</f>
        <v>0</v>
      </c>
      <c r="G31" s="21">
        <f>Sheet24!F41</f>
        <v>0</v>
      </c>
      <c r="H31" s="164" t="str">
        <f t="shared" si="0"/>
        <v xml:space="preserve">  </v>
      </c>
      <c r="I31" s="272" t="s">
        <v>19</v>
      </c>
      <c r="J31" s="72"/>
    </row>
    <row r="32" spans="1:10">
      <c r="A32" s="21">
        <v>0</v>
      </c>
      <c r="B32" s="21">
        <f>Sheet25!D35</f>
        <v>0</v>
      </c>
      <c r="C32" s="271">
        <v>0</v>
      </c>
      <c r="D32" s="21">
        <f>Sheet25!E35</f>
        <v>0</v>
      </c>
      <c r="E32" s="271" t="s">
        <v>19</v>
      </c>
      <c r="F32" s="21">
        <f>Sheet25!F35</f>
        <v>0</v>
      </c>
      <c r="G32" s="21">
        <f>Sheet25!F41</f>
        <v>0</v>
      </c>
      <c r="H32" s="164" t="str">
        <f t="shared" si="0"/>
        <v xml:space="preserve">  </v>
      </c>
      <c r="I32" s="272" t="s">
        <v>19</v>
      </c>
      <c r="J32" s="72"/>
    </row>
    <row r="33" spans="1:10">
      <c r="A33" s="21">
        <v>0</v>
      </c>
      <c r="B33" s="21">
        <f>Sheet26!D35</f>
        <v>0</v>
      </c>
      <c r="C33" s="271">
        <v>0</v>
      </c>
      <c r="D33" s="21">
        <f>Sheet26!E35</f>
        <v>0</v>
      </c>
      <c r="E33" s="271" t="s">
        <v>19</v>
      </c>
      <c r="F33" s="21">
        <f>Sheet26!F35</f>
        <v>0</v>
      </c>
      <c r="G33" s="21">
        <f>Sheet26!F41</f>
        <v>0</v>
      </c>
      <c r="H33" s="164" t="str">
        <f t="shared" si="0"/>
        <v xml:space="preserve">  </v>
      </c>
      <c r="I33" s="272" t="s">
        <v>19</v>
      </c>
      <c r="J33" s="72"/>
    </row>
    <row r="34" spans="1:10">
      <c r="A34" s="21">
        <f>cert2!A36</f>
        <v>0</v>
      </c>
      <c r="B34" s="21">
        <f>Sheet27!D35</f>
        <v>0</v>
      </c>
      <c r="C34" s="271">
        <v>0</v>
      </c>
      <c r="D34" s="21">
        <f>Sheet27!E35</f>
        <v>0</v>
      </c>
      <c r="E34" s="271" t="s">
        <v>19</v>
      </c>
      <c r="F34" s="21">
        <f>Sheet27!F35</f>
        <v>0</v>
      </c>
      <c r="G34" s="21">
        <f>Sheet27!F41</f>
        <v>0</v>
      </c>
      <c r="H34" s="164" t="str">
        <f t="shared" si="0"/>
        <v xml:space="preserve">  </v>
      </c>
      <c r="I34" s="272" t="s">
        <v>19</v>
      </c>
      <c r="J34" s="72"/>
    </row>
    <row r="35" spans="1:10">
      <c r="A35" s="21">
        <f>cert2!A37</f>
        <v>0</v>
      </c>
      <c r="B35" s="21">
        <f>Sheet28!D35</f>
        <v>0</v>
      </c>
      <c r="C35" s="271">
        <v>0</v>
      </c>
      <c r="D35" s="21">
        <f>Sheet28!E35</f>
        <v>0</v>
      </c>
      <c r="E35" s="271" t="s">
        <v>19</v>
      </c>
      <c r="F35" s="21">
        <f>Sheet28!F35</f>
        <v>0</v>
      </c>
      <c r="G35" s="21">
        <f>Sheet28!F41</f>
        <v>0</v>
      </c>
      <c r="H35" s="164" t="str">
        <f t="shared" si="0"/>
        <v xml:space="preserve">  </v>
      </c>
      <c r="I35" s="272" t="s">
        <v>19</v>
      </c>
      <c r="J35" s="72"/>
    </row>
    <row r="36" spans="1:10">
      <c r="A36" s="21">
        <f>cert2!A38</f>
        <v>0</v>
      </c>
      <c r="B36" s="21">
        <f>Sheet29!D35</f>
        <v>0</v>
      </c>
      <c r="C36" s="271">
        <v>0</v>
      </c>
      <c r="D36" s="21">
        <f>Sheet29!E35</f>
        <v>0</v>
      </c>
      <c r="E36" s="271" t="s">
        <v>19</v>
      </c>
      <c r="F36" s="21">
        <f>Sheet29!F35</f>
        <v>0</v>
      </c>
      <c r="G36" s="21">
        <f>Sheet29!F41</f>
        <v>0</v>
      </c>
      <c r="H36" s="164" t="str">
        <f t="shared" si="0"/>
        <v xml:space="preserve">  </v>
      </c>
      <c r="I36" s="272" t="s">
        <v>19</v>
      </c>
      <c r="J36" s="72"/>
    </row>
    <row r="37" spans="1:10">
      <c r="A37" s="19" t="s">
        <v>75</v>
      </c>
      <c r="B37" s="185">
        <f t="shared" ref="B37:H37" si="1">SUM(B8:B36)</f>
        <v>592584</v>
      </c>
      <c r="C37" s="188">
        <f t="shared" si="1"/>
        <v>68.847999999999999</v>
      </c>
      <c r="D37" s="185">
        <f t="shared" si="1"/>
        <v>766143</v>
      </c>
      <c r="E37" s="188">
        <f t="shared" si="1"/>
        <v>81.762999999999991</v>
      </c>
      <c r="F37" s="185">
        <f t="shared" si="1"/>
        <v>854358</v>
      </c>
      <c r="G37" s="185">
        <f t="shared" si="1"/>
        <v>497694</v>
      </c>
      <c r="H37" s="188">
        <f t="shared" si="1"/>
        <v>84.272000000000006</v>
      </c>
      <c r="I37" s="99"/>
      <c r="J37" s="72"/>
    </row>
    <row r="38" spans="1:10">
      <c r="A38" s="1"/>
      <c r="B38" s="1"/>
      <c r="C38" s="1"/>
      <c r="D38" s="1"/>
      <c r="E38" s="1"/>
      <c r="F38" s="1"/>
      <c r="G38" s="1"/>
      <c r="H38" s="1"/>
      <c r="I38" s="72"/>
      <c r="J38" s="72"/>
    </row>
    <row r="39" spans="1:10">
      <c r="A39" s="5" t="s">
        <v>76</v>
      </c>
      <c r="B39" s="1"/>
      <c r="C39" s="1"/>
      <c r="D39" s="1"/>
      <c r="E39" s="1"/>
      <c r="F39" s="1"/>
      <c r="G39" s="1"/>
      <c r="H39" s="1"/>
      <c r="I39" s="72"/>
      <c r="J39" s="72"/>
    </row>
    <row r="40" spans="1:10">
      <c r="A40" s="1"/>
      <c r="B40" s="1"/>
      <c r="C40" s="1"/>
      <c r="D40" s="1"/>
      <c r="E40" s="1"/>
      <c r="F40" s="1"/>
      <c r="G40" s="1"/>
      <c r="H40" s="1"/>
      <c r="I40" s="72"/>
      <c r="J40" s="72"/>
    </row>
    <row r="41" spans="1:10">
      <c r="A41" s="85"/>
      <c r="B41" s="1"/>
      <c r="C41" s="1"/>
      <c r="D41" s="1"/>
      <c r="E41" s="1"/>
      <c r="F41" s="1"/>
      <c r="G41" s="1"/>
      <c r="H41" s="1"/>
      <c r="I41" s="72"/>
      <c r="J41" s="72"/>
    </row>
    <row r="42" spans="1:10">
      <c r="A42" s="6" t="s">
        <v>77</v>
      </c>
      <c r="B42" s="1"/>
      <c r="C42" s="1"/>
      <c r="D42" s="47" t="s">
        <v>138</v>
      </c>
      <c r="E42" s="56"/>
      <c r="F42" s="1"/>
      <c r="G42" s="1"/>
      <c r="H42" s="1"/>
      <c r="I42" s="72"/>
      <c r="J42" s="72"/>
    </row>
    <row r="44" spans="1:10">
      <c r="A44" s="23"/>
      <c r="B44" s="23"/>
      <c r="C44" s="23"/>
      <c r="D44" s="23"/>
      <c r="E44" s="23"/>
      <c r="F44" s="23"/>
      <c r="G44" s="23"/>
      <c r="H44" s="23"/>
    </row>
    <row r="45" spans="1:10">
      <c r="A45" s="22"/>
      <c r="B45" s="23"/>
      <c r="C45" s="23"/>
      <c r="D45" s="23"/>
      <c r="E45" s="23"/>
      <c r="F45" s="23"/>
      <c r="G45" s="23"/>
      <c r="H45" s="23"/>
    </row>
    <row r="46" spans="1:10">
      <c r="A46" s="22"/>
      <c r="B46" s="86"/>
      <c r="C46" s="23"/>
      <c r="D46" s="86"/>
      <c r="E46" s="23"/>
      <c r="F46" s="86"/>
      <c r="G46" s="23"/>
      <c r="H46" s="23"/>
    </row>
    <row r="47" spans="1:10">
      <c r="A47" s="22"/>
      <c r="B47" s="22"/>
      <c r="C47" s="23"/>
      <c r="D47" s="22"/>
      <c r="E47" s="23"/>
      <c r="F47" s="22"/>
      <c r="G47" s="23"/>
      <c r="H47" s="23"/>
    </row>
    <row r="48" spans="1:10">
      <c r="A48" s="22"/>
      <c r="B48" s="22"/>
      <c r="C48" s="23"/>
      <c r="D48" s="22"/>
      <c r="E48" s="23"/>
      <c r="F48" s="22"/>
      <c r="G48" s="23"/>
      <c r="H48" s="23"/>
    </row>
    <row r="49" spans="1:8">
      <c r="A49" s="22"/>
      <c r="B49" s="22"/>
      <c r="C49" s="23"/>
      <c r="D49" s="22"/>
      <c r="E49" s="23"/>
      <c r="F49" s="22"/>
      <c r="G49" s="23"/>
      <c r="H49" s="23"/>
    </row>
    <row r="50" spans="1:8">
      <c r="A50" s="22"/>
      <c r="B50" s="22"/>
      <c r="C50" s="23"/>
      <c r="D50" s="22"/>
      <c r="E50" s="23"/>
      <c r="F50" s="22"/>
      <c r="G50" s="23"/>
      <c r="H50" s="23"/>
    </row>
    <row r="51" spans="1:8">
      <c r="A51" s="22"/>
      <c r="B51" s="22"/>
      <c r="C51" s="23"/>
      <c r="D51" s="22"/>
      <c r="E51" s="23"/>
      <c r="F51" s="22"/>
      <c r="G51" s="23"/>
      <c r="H51" s="23"/>
    </row>
    <row r="52" spans="1:8">
      <c r="B52" s="23"/>
      <c r="C52" s="23"/>
      <c r="D52" s="23"/>
      <c r="E52" s="23"/>
      <c r="F52" s="23"/>
      <c r="G52" s="23"/>
      <c r="H52" s="23"/>
    </row>
    <row r="53" spans="1:8">
      <c r="B53" s="23"/>
      <c r="C53" s="23"/>
      <c r="D53" s="23"/>
      <c r="E53" s="23"/>
      <c r="F53" s="23"/>
      <c r="G53" s="23"/>
      <c r="H53" s="23"/>
    </row>
    <row r="54" spans="1:8">
      <c r="B54" s="145"/>
      <c r="C54" s="23"/>
      <c r="D54" s="23"/>
      <c r="E54" s="23"/>
      <c r="F54" s="23"/>
      <c r="G54" s="23"/>
      <c r="H54" s="23"/>
    </row>
    <row r="55" spans="1:8">
      <c r="B55" s="87"/>
      <c r="C55" s="23"/>
      <c r="D55" s="23"/>
      <c r="E55" s="23"/>
      <c r="F55" s="23"/>
      <c r="G55" s="23"/>
      <c r="H55" s="23"/>
    </row>
    <row r="56" spans="1:8">
      <c r="A56" s="23"/>
      <c r="B56" s="23"/>
      <c r="C56" s="23"/>
      <c r="D56" s="23"/>
      <c r="E56" s="23"/>
      <c r="F56" s="23"/>
      <c r="G56" s="23"/>
      <c r="H56" s="23"/>
    </row>
    <row r="57" spans="1:8">
      <c r="A57" s="23"/>
      <c r="B57" s="23"/>
      <c r="C57"/>
      <c r="D57" s="23"/>
      <c r="E57" s="23"/>
      <c r="F57" s="23"/>
      <c r="G57" s="23"/>
      <c r="H57" s="23"/>
    </row>
  </sheetData>
  <mergeCells count="3">
    <mergeCell ref="F5:I5"/>
    <mergeCell ref="D5:E5"/>
    <mergeCell ref="B5:C5"/>
  </mergeCells>
  <phoneticPr fontId="5" type="noConversion"/>
  <pageMargins left="0.5" right="0.5" top="1" bottom="1" header="0.5" footer="0.5"/>
  <pageSetup scale="74" orientation="portrait" blackAndWhite="1" r:id="rId1"/>
  <headerFooter alignWithMargins="0">
    <oddHeader>&amp;RState of Kansas
County Special District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workbookViewId="0">
      <selection activeCell="D12" sqref="D12"/>
    </sheetView>
  </sheetViews>
  <sheetFormatPr defaultRowHeight="15.75"/>
  <cols>
    <col min="1" max="1" width="26.7109375" style="3" customWidth="1"/>
    <col min="2" max="2" width="14.42578125" style="3" customWidth="1"/>
    <col min="3" max="3" width="11.5703125" style="3" customWidth="1"/>
    <col min="4" max="4" width="13.7109375" style="3" customWidth="1"/>
    <col min="5" max="5" width="11.5703125" style="3" customWidth="1"/>
    <col min="6" max="6" width="13.7109375" style="3" customWidth="1"/>
    <col min="7" max="7" width="16.28515625" style="3" customWidth="1"/>
    <col min="8" max="8" width="11.5703125" style="3" customWidth="1"/>
    <col min="9" max="9" width="12.7109375" style="3" customWidth="1"/>
    <col min="10" max="10" width="2.7109375" style="3" customWidth="1"/>
    <col min="11" max="16384" width="9.140625" style="3"/>
  </cols>
  <sheetData>
    <row r="1" spans="1:10">
      <c r="A1" s="91" t="str">
        <f>input!$F$5</f>
        <v>SUMNER COUNTY</v>
      </c>
      <c r="B1" s="1"/>
      <c r="C1" s="1"/>
      <c r="D1" s="1"/>
      <c r="E1" s="1"/>
      <c r="F1" s="1"/>
      <c r="G1" s="1"/>
      <c r="H1" s="4"/>
      <c r="I1" s="1">
        <f>input!$F$8</f>
        <v>2014</v>
      </c>
      <c r="J1" s="1"/>
    </row>
    <row r="2" spans="1:10">
      <c r="A2" s="1"/>
      <c r="B2" s="1"/>
      <c r="C2" s="1"/>
      <c r="D2" s="1"/>
      <c r="E2" s="1"/>
      <c r="F2" s="1"/>
      <c r="G2" s="1"/>
      <c r="H2" s="4"/>
      <c r="I2" s="1"/>
      <c r="J2" s="1"/>
    </row>
    <row r="3" spans="1:10">
      <c r="A3" s="79" t="s">
        <v>70</v>
      </c>
      <c r="B3" s="7"/>
      <c r="C3" s="7"/>
      <c r="D3" s="7"/>
      <c r="E3" s="7"/>
      <c r="F3" s="7"/>
      <c r="G3" s="7"/>
      <c r="H3" s="80"/>
      <c r="I3" s="7"/>
      <c r="J3" s="1"/>
    </row>
    <row r="4" spans="1:10">
      <c r="A4" s="1"/>
      <c r="B4" s="81"/>
      <c r="C4" s="81"/>
      <c r="D4" s="81"/>
      <c r="E4" s="81"/>
      <c r="F4" s="81"/>
      <c r="G4" s="81"/>
      <c r="H4" s="81"/>
      <c r="I4" s="1"/>
      <c r="J4" s="1"/>
    </row>
    <row r="5" spans="1:10">
      <c r="A5" s="1"/>
      <c r="B5" s="82" t="str">
        <f>CONCATENATE("Prior Year Actual ",I1-2,"")</f>
        <v>Prior Year Actual 2012</v>
      </c>
      <c r="C5" s="8"/>
      <c r="D5" s="83" t="str">
        <f>CONCATENATE("Current Year Estimate ",I1-1,"")</f>
        <v>Current Year Estimate 2013</v>
      </c>
      <c r="E5" s="8"/>
      <c r="F5" s="285" t="str">
        <f>CONCATENATE("Proposed Year ",I1,"")</f>
        <v>Proposed Year 2014</v>
      </c>
      <c r="G5" s="303"/>
      <c r="H5" s="303"/>
      <c r="I5" s="286"/>
      <c r="J5" s="1"/>
    </row>
    <row r="6" spans="1:10" ht="21" customHeight="1">
      <c r="A6" s="5"/>
      <c r="B6" s="9"/>
      <c r="C6" s="9" t="s">
        <v>71</v>
      </c>
      <c r="D6" s="9"/>
      <c r="E6" s="9" t="s">
        <v>71</v>
      </c>
      <c r="F6" s="9"/>
      <c r="G6" s="308" t="str">
        <f>CONCATENATE("Amount of ",I1-1," Ad Valorem Tax")</f>
        <v>Amount of 2013 Ad Valorem Tax</v>
      </c>
      <c r="H6" s="100" t="s">
        <v>72</v>
      </c>
      <c r="I6" s="32" t="s">
        <v>94</v>
      </c>
      <c r="J6" s="1"/>
    </row>
    <row r="7" spans="1:10">
      <c r="A7" s="84" t="s">
        <v>73</v>
      </c>
      <c r="B7" s="34" t="s">
        <v>3</v>
      </c>
      <c r="C7" s="34" t="s">
        <v>74</v>
      </c>
      <c r="D7" s="34" t="s">
        <v>3</v>
      </c>
      <c r="E7" s="34" t="s">
        <v>74</v>
      </c>
      <c r="F7" s="34" t="s">
        <v>3</v>
      </c>
      <c r="G7" s="309"/>
      <c r="H7" s="34" t="s">
        <v>74</v>
      </c>
      <c r="I7" s="34" t="s">
        <v>95</v>
      </c>
      <c r="J7" s="1"/>
    </row>
    <row r="8" spans="1:10">
      <c r="A8" s="17"/>
      <c r="B8" s="17"/>
      <c r="C8" s="103"/>
      <c r="D8" s="17"/>
      <c r="E8" s="103"/>
      <c r="F8" s="17"/>
      <c r="G8" s="17"/>
      <c r="H8" s="164" t="str">
        <f>IF(G8&gt;0,ROUND(G8/I8*1000,3)," ")</f>
        <v xml:space="preserve"> </v>
      </c>
      <c r="I8" s="181"/>
      <c r="J8" s="72"/>
    </row>
    <row r="9" spans="1:10">
      <c r="A9" s="17"/>
      <c r="B9" s="17"/>
      <c r="C9" s="103"/>
      <c r="D9" s="17"/>
      <c r="E9" s="103"/>
      <c r="F9" s="17"/>
      <c r="G9" s="17"/>
      <c r="H9" s="164" t="str">
        <f t="shared" ref="H9:H37" si="0">IF(G9&gt;0,ROUND(G9/I9*1000,3)," ")</f>
        <v xml:space="preserve"> </v>
      </c>
      <c r="I9" s="18"/>
      <c r="J9" s="72"/>
    </row>
    <row r="10" spans="1:10">
      <c r="A10" s="17"/>
      <c r="B10" s="17"/>
      <c r="C10" s="103"/>
      <c r="D10" s="17"/>
      <c r="E10" s="103"/>
      <c r="F10" s="17"/>
      <c r="G10" s="17"/>
      <c r="H10" s="164" t="str">
        <f t="shared" si="0"/>
        <v xml:space="preserve"> </v>
      </c>
      <c r="I10" s="18"/>
      <c r="J10" s="72"/>
    </row>
    <row r="11" spans="1:10">
      <c r="A11" s="17"/>
      <c r="B11" s="17"/>
      <c r="C11" s="103"/>
      <c r="D11" s="17"/>
      <c r="E11" s="103"/>
      <c r="F11" s="17"/>
      <c r="G11" s="17"/>
      <c r="H11" s="164" t="str">
        <f t="shared" si="0"/>
        <v xml:space="preserve"> </v>
      </c>
      <c r="I11" s="18"/>
      <c r="J11" s="72"/>
    </row>
    <row r="12" spans="1:10">
      <c r="A12" s="17"/>
      <c r="B12" s="17"/>
      <c r="C12" s="103"/>
      <c r="D12" s="17"/>
      <c r="E12" s="103"/>
      <c r="F12" s="17"/>
      <c r="G12" s="17"/>
      <c r="H12" s="164" t="str">
        <f t="shared" si="0"/>
        <v xml:space="preserve"> </v>
      </c>
      <c r="I12" s="18"/>
      <c r="J12" s="72"/>
    </row>
    <row r="13" spans="1:10">
      <c r="A13" s="17"/>
      <c r="B13" s="17"/>
      <c r="C13" s="103"/>
      <c r="D13" s="17"/>
      <c r="E13" s="103"/>
      <c r="F13" s="17"/>
      <c r="G13" s="17"/>
      <c r="H13" s="164" t="str">
        <f t="shared" si="0"/>
        <v xml:space="preserve"> </v>
      </c>
      <c r="I13" s="18"/>
      <c r="J13" s="72"/>
    </row>
    <row r="14" spans="1:10">
      <c r="A14" s="17"/>
      <c r="B14" s="17"/>
      <c r="C14" s="103"/>
      <c r="D14" s="17"/>
      <c r="E14" s="103"/>
      <c r="F14" s="17"/>
      <c r="G14" s="17"/>
      <c r="H14" s="164" t="str">
        <f t="shared" si="0"/>
        <v xml:space="preserve"> </v>
      </c>
      <c r="I14" s="18"/>
      <c r="J14" s="72"/>
    </row>
    <row r="15" spans="1:10">
      <c r="A15" s="17"/>
      <c r="B15" s="17"/>
      <c r="C15" s="103"/>
      <c r="D15" s="17"/>
      <c r="E15" s="103"/>
      <c r="F15" s="17"/>
      <c r="G15" s="17"/>
      <c r="H15" s="164" t="str">
        <f t="shared" si="0"/>
        <v xml:space="preserve"> </v>
      </c>
      <c r="I15" s="18"/>
      <c r="J15" s="72"/>
    </row>
    <row r="16" spans="1:10">
      <c r="A16" s="17"/>
      <c r="B16" s="17"/>
      <c r="C16" s="103"/>
      <c r="D16" s="17"/>
      <c r="E16" s="103"/>
      <c r="F16" s="17"/>
      <c r="G16" s="17"/>
      <c r="H16" s="164" t="str">
        <f t="shared" si="0"/>
        <v xml:space="preserve"> </v>
      </c>
      <c r="I16" s="18"/>
      <c r="J16" s="72"/>
    </row>
    <row r="17" spans="1:10">
      <c r="A17" s="17"/>
      <c r="B17" s="17"/>
      <c r="C17" s="103"/>
      <c r="D17" s="17"/>
      <c r="E17" s="103"/>
      <c r="F17" s="17"/>
      <c r="G17" s="17"/>
      <c r="H17" s="164" t="str">
        <f t="shared" si="0"/>
        <v xml:space="preserve"> </v>
      </c>
      <c r="I17" s="18"/>
      <c r="J17" s="72"/>
    </row>
    <row r="18" spans="1:10">
      <c r="A18" s="17"/>
      <c r="B18" s="17"/>
      <c r="C18" s="103"/>
      <c r="D18" s="17"/>
      <c r="E18" s="103"/>
      <c r="F18" s="17"/>
      <c r="G18" s="17"/>
      <c r="H18" s="164" t="str">
        <f t="shared" si="0"/>
        <v xml:space="preserve"> </v>
      </c>
      <c r="I18" s="18"/>
      <c r="J18" s="72"/>
    </row>
    <row r="19" spans="1:10">
      <c r="A19" s="17"/>
      <c r="B19" s="17"/>
      <c r="C19" s="103"/>
      <c r="D19" s="17"/>
      <c r="E19" s="103"/>
      <c r="F19" s="17"/>
      <c r="G19" s="17"/>
      <c r="H19" s="164" t="str">
        <f t="shared" si="0"/>
        <v xml:space="preserve"> </v>
      </c>
      <c r="I19" s="18"/>
      <c r="J19" s="72"/>
    </row>
    <row r="20" spans="1:10">
      <c r="A20" s="17"/>
      <c r="B20" s="17"/>
      <c r="C20" s="103"/>
      <c r="D20" s="17"/>
      <c r="E20" s="103"/>
      <c r="F20" s="17"/>
      <c r="G20" s="17"/>
      <c r="H20" s="164" t="str">
        <f t="shared" si="0"/>
        <v xml:space="preserve"> </v>
      </c>
      <c r="I20" s="18"/>
      <c r="J20" s="72"/>
    </row>
    <row r="21" spans="1:10">
      <c r="A21" s="17"/>
      <c r="B21" s="17"/>
      <c r="C21" s="103"/>
      <c r="D21" s="17"/>
      <c r="E21" s="103"/>
      <c r="F21" s="17"/>
      <c r="G21" s="17"/>
      <c r="H21" s="164" t="str">
        <f t="shared" si="0"/>
        <v xml:space="preserve"> </v>
      </c>
      <c r="I21" s="18"/>
      <c r="J21" s="72"/>
    </row>
    <row r="22" spans="1:10">
      <c r="A22" s="17"/>
      <c r="B22" s="17"/>
      <c r="C22" s="103"/>
      <c r="D22" s="17"/>
      <c r="E22" s="103"/>
      <c r="F22" s="17"/>
      <c r="G22" s="17"/>
      <c r="H22" s="164" t="str">
        <f t="shared" si="0"/>
        <v xml:space="preserve"> </v>
      </c>
      <c r="I22" s="18"/>
      <c r="J22" s="72"/>
    </row>
    <row r="23" spans="1:10">
      <c r="A23" s="17"/>
      <c r="B23" s="17"/>
      <c r="C23" s="103"/>
      <c r="D23" s="17"/>
      <c r="E23" s="103"/>
      <c r="F23" s="17"/>
      <c r="G23" s="17"/>
      <c r="H23" s="164" t="str">
        <f t="shared" si="0"/>
        <v xml:space="preserve"> </v>
      </c>
      <c r="I23" s="18"/>
      <c r="J23" s="72"/>
    </row>
    <row r="24" spans="1:10">
      <c r="A24" s="17"/>
      <c r="B24" s="17"/>
      <c r="C24" s="103"/>
      <c r="D24" s="17"/>
      <c r="E24" s="103"/>
      <c r="F24" s="17"/>
      <c r="G24" s="17"/>
      <c r="H24" s="164" t="str">
        <f t="shared" si="0"/>
        <v xml:space="preserve"> </v>
      </c>
      <c r="I24" s="18"/>
      <c r="J24" s="72"/>
    </row>
    <row r="25" spans="1:10">
      <c r="A25" s="17"/>
      <c r="B25" s="17"/>
      <c r="C25" s="103"/>
      <c r="D25" s="17"/>
      <c r="E25" s="103"/>
      <c r="F25" s="17"/>
      <c r="G25" s="17"/>
      <c r="H25" s="164" t="str">
        <f t="shared" si="0"/>
        <v xml:space="preserve"> </v>
      </c>
      <c r="I25" s="18"/>
      <c r="J25" s="72"/>
    </row>
    <row r="26" spans="1:10">
      <c r="A26" s="17"/>
      <c r="B26" s="17"/>
      <c r="C26" s="103"/>
      <c r="D26" s="17"/>
      <c r="E26" s="103"/>
      <c r="F26" s="17"/>
      <c r="G26" s="17"/>
      <c r="H26" s="164" t="str">
        <f t="shared" si="0"/>
        <v xml:space="preserve"> </v>
      </c>
      <c r="I26" s="18"/>
      <c r="J26" s="72"/>
    </row>
    <row r="27" spans="1:10">
      <c r="A27" s="17"/>
      <c r="B27" s="17"/>
      <c r="C27" s="103"/>
      <c r="D27" s="17"/>
      <c r="E27" s="103"/>
      <c r="F27" s="17"/>
      <c r="G27" s="17"/>
      <c r="H27" s="164" t="str">
        <f t="shared" si="0"/>
        <v xml:space="preserve"> </v>
      </c>
      <c r="I27" s="18"/>
      <c r="J27" s="72"/>
    </row>
    <row r="28" spans="1:10">
      <c r="A28" s="17"/>
      <c r="B28" s="17"/>
      <c r="C28" s="103"/>
      <c r="D28" s="17"/>
      <c r="E28" s="103"/>
      <c r="F28" s="17"/>
      <c r="G28" s="17"/>
      <c r="H28" s="164" t="str">
        <f t="shared" si="0"/>
        <v xml:space="preserve"> </v>
      </c>
      <c r="I28" s="18"/>
      <c r="J28" s="72"/>
    </row>
    <row r="29" spans="1:10">
      <c r="A29" s="17"/>
      <c r="B29" s="17"/>
      <c r="C29" s="103"/>
      <c r="D29" s="17"/>
      <c r="E29" s="103"/>
      <c r="F29" s="17"/>
      <c r="G29" s="17"/>
      <c r="H29" s="164" t="str">
        <f t="shared" si="0"/>
        <v xml:space="preserve"> </v>
      </c>
      <c r="I29" s="18"/>
      <c r="J29" s="72"/>
    </row>
    <row r="30" spans="1:10">
      <c r="A30" s="17"/>
      <c r="B30" s="17"/>
      <c r="C30" s="103"/>
      <c r="D30" s="17"/>
      <c r="E30" s="103"/>
      <c r="F30" s="17"/>
      <c r="G30" s="17"/>
      <c r="H30" s="164" t="str">
        <f t="shared" si="0"/>
        <v xml:space="preserve"> </v>
      </c>
      <c r="I30" s="18"/>
      <c r="J30" s="72"/>
    </row>
    <row r="31" spans="1:10">
      <c r="A31" s="17"/>
      <c r="B31" s="17"/>
      <c r="C31" s="103"/>
      <c r="D31" s="17"/>
      <c r="E31" s="103"/>
      <c r="F31" s="17"/>
      <c r="G31" s="17"/>
      <c r="H31" s="164" t="str">
        <f t="shared" si="0"/>
        <v xml:space="preserve"> </v>
      </c>
      <c r="I31" s="18"/>
      <c r="J31" s="72"/>
    </row>
    <row r="32" spans="1:10">
      <c r="A32" s="17"/>
      <c r="B32" s="17"/>
      <c r="C32" s="103"/>
      <c r="D32" s="17"/>
      <c r="E32" s="103"/>
      <c r="F32" s="17"/>
      <c r="G32" s="17"/>
      <c r="H32" s="164" t="str">
        <f t="shared" si="0"/>
        <v xml:space="preserve"> </v>
      </c>
      <c r="I32" s="18"/>
      <c r="J32" s="72"/>
    </row>
    <row r="33" spans="1:10">
      <c r="A33" s="17"/>
      <c r="B33" s="17"/>
      <c r="C33" s="103"/>
      <c r="D33" s="17"/>
      <c r="E33" s="103"/>
      <c r="F33" s="17"/>
      <c r="G33" s="17"/>
      <c r="H33" s="164" t="str">
        <f t="shared" si="0"/>
        <v xml:space="preserve"> </v>
      </c>
      <c r="I33" s="18"/>
      <c r="J33" s="72"/>
    </row>
    <row r="34" spans="1:10">
      <c r="A34" s="17"/>
      <c r="B34" s="17"/>
      <c r="C34" s="103"/>
      <c r="D34" s="17"/>
      <c r="E34" s="103"/>
      <c r="F34" s="17"/>
      <c r="G34" s="17"/>
      <c r="H34" s="164" t="str">
        <f t="shared" si="0"/>
        <v xml:space="preserve"> </v>
      </c>
      <c r="I34" s="18"/>
      <c r="J34" s="72"/>
    </row>
    <row r="35" spans="1:10">
      <c r="A35" s="17"/>
      <c r="B35" s="17"/>
      <c r="C35" s="103"/>
      <c r="D35" s="17"/>
      <c r="E35" s="103"/>
      <c r="F35" s="17"/>
      <c r="G35" s="17"/>
      <c r="H35" s="164" t="str">
        <f t="shared" si="0"/>
        <v xml:space="preserve"> </v>
      </c>
      <c r="I35" s="18"/>
      <c r="J35" s="72"/>
    </row>
    <row r="36" spans="1:10">
      <c r="A36" s="17"/>
      <c r="B36" s="17"/>
      <c r="C36" s="103"/>
      <c r="D36" s="17"/>
      <c r="E36" s="103"/>
      <c r="F36" s="17"/>
      <c r="G36" s="17"/>
      <c r="H36" s="164" t="str">
        <f t="shared" si="0"/>
        <v xml:space="preserve"> </v>
      </c>
      <c r="I36" s="18"/>
      <c r="J36" s="72"/>
    </row>
    <row r="37" spans="1:10">
      <c r="A37" s="115"/>
      <c r="B37" s="17"/>
      <c r="C37" s="112"/>
      <c r="D37" s="17"/>
      <c r="E37" s="112"/>
      <c r="F37" s="17"/>
      <c r="G37" s="17"/>
      <c r="H37" s="164" t="str">
        <f t="shared" si="0"/>
        <v xml:space="preserve"> </v>
      </c>
      <c r="I37" s="18"/>
      <c r="J37" s="72"/>
    </row>
    <row r="38" spans="1:10">
      <c r="A38" s="1"/>
      <c r="B38" s="1"/>
      <c r="C38" s="1"/>
      <c r="D38" s="1"/>
      <c r="E38" s="1"/>
      <c r="F38" s="1"/>
      <c r="G38" s="1"/>
      <c r="H38" s="1"/>
      <c r="I38" s="72"/>
      <c r="J38" s="72"/>
    </row>
    <row r="39" spans="1:10">
      <c r="A39" s="5" t="s">
        <v>76</v>
      </c>
      <c r="B39" s="1"/>
      <c r="C39" s="1"/>
      <c r="D39" s="1"/>
      <c r="E39" s="1"/>
      <c r="F39" s="1"/>
      <c r="G39" s="1"/>
      <c r="H39" s="1"/>
      <c r="I39" s="72"/>
      <c r="J39" s="72"/>
    </row>
    <row r="40" spans="1:10">
      <c r="A40" s="1"/>
      <c r="B40" s="1"/>
      <c r="C40" s="1"/>
      <c r="D40" s="1"/>
      <c r="E40" s="1"/>
      <c r="F40" s="1"/>
      <c r="G40" s="1"/>
      <c r="H40" s="1"/>
      <c r="I40" s="72"/>
      <c r="J40" s="72"/>
    </row>
    <row r="41" spans="1:10">
      <c r="A41" s="85"/>
      <c r="B41" s="1"/>
      <c r="C41" s="1"/>
      <c r="D41" s="1"/>
      <c r="E41" s="1"/>
      <c r="F41" s="1"/>
      <c r="G41" s="1"/>
      <c r="H41" s="1"/>
      <c r="I41" s="72"/>
      <c r="J41" s="72"/>
    </row>
    <row r="42" spans="1:10">
      <c r="A42" s="6" t="s">
        <v>77</v>
      </c>
      <c r="B42" s="1"/>
      <c r="C42" s="1"/>
      <c r="D42" s="47" t="s">
        <v>138</v>
      </c>
      <c r="E42" s="56"/>
      <c r="F42" s="1"/>
      <c r="G42" s="1"/>
      <c r="H42" s="1"/>
      <c r="I42" s="72"/>
      <c r="J42" s="72"/>
    </row>
    <row r="44" spans="1:10">
      <c r="A44" s="23"/>
      <c r="B44" s="23"/>
      <c r="C44" s="23"/>
      <c r="D44" s="23"/>
      <c r="E44" s="23"/>
      <c r="F44" s="23"/>
      <c r="G44" s="23"/>
      <c r="H44" s="23"/>
    </row>
    <row r="45" spans="1:10">
      <c r="A45" s="22"/>
      <c r="B45" s="23"/>
      <c r="C45" s="23"/>
      <c r="D45" s="23"/>
      <c r="E45" s="23"/>
      <c r="F45" s="23"/>
      <c r="G45" s="23"/>
      <c r="H45" s="23"/>
    </row>
    <row r="46" spans="1:10">
      <c r="A46" s="22"/>
      <c r="B46" s="86"/>
      <c r="C46" s="23"/>
      <c r="D46" s="86"/>
      <c r="E46" s="23"/>
      <c r="F46" s="86"/>
      <c r="G46" s="23"/>
      <c r="H46" s="23"/>
    </row>
    <row r="47" spans="1:10">
      <c r="A47" s="22"/>
      <c r="B47" s="22"/>
      <c r="C47" s="23"/>
      <c r="D47" s="22"/>
      <c r="E47" s="23"/>
      <c r="F47" s="22"/>
      <c r="G47" s="23"/>
      <c r="H47" s="23"/>
    </row>
    <row r="48" spans="1:10">
      <c r="A48" s="22"/>
      <c r="B48" s="22"/>
      <c r="C48" s="23"/>
      <c r="D48" s="22"/>
      <c r="E48" s="23"/>
      <c r="F48" s="22"/>
      <c r="G48" s="23"/>
      <c r="H48" s="23"/>
    </row>
    <row r="49" spans="1:8">
      <c r="A49" s="22"/>
      <c r="B49" s="22"/>
      <c r="C49" s="23"/>
      <c r="D49" s="22"/>
      <c r="E49" s="23"/>
      <c r="F49" s="22"/>
      <c r="G49" s="23"/>
      <c r="H49" s="23"/>
    </row>
    <row r="50" spans="1:8">
      <c r="A50" s="22"/>
      <c r="B50" s="22"/>
      <c r="C50" s="23"/>
      <c r="D50" s="22"/>
      <c r="E50" s="23"/>
      <c r="F50" s="22"/>
      <c r="G50" s="23"/>
      <c r="H50" s="23"/>
    </row>
    <row r="51" spans="1:8">
      <c r="A51" s="22"/>
      <c r="B51" s="22"/>
      <c r="C51" s="23"/>
      <c r="D51" s="22"/>
      <c r="E51" s="23"/>
      <c r="F51" s="22"/>
      <c r="G51" s="23"/>
      <c r="H51" s="23"/>
    </row>
    <row r="52" spans="1:8">
      <c r="B52" s="23"/>
      <c r="C52" s="23"/>
      <c r="D52" s="23"/>
      <c r="E52" s="23"/>
      <c r="F52" s="23"/>
      <c r="G52" s="23"/>
      <c r="H52" s="23"/>
    </row>
    <row r="53" spans="1:8">
      <c r="B53" s="23"/>
      <c r="C53" s="23"/>
      <c r="D53" s="23"/>
      <c r="E53" s="23"/>
      <c r="F53" s="23"/>
      <c r="G53" s="23"/>
      <c r="H53" s="23"/>
    </row>
    <row r="54" spans="1:8">
      <c r="B54" s="145"/>
      <c r="C54" s="23"/>
      <c r="D54" s="23"/>
      <c r="E54" s="23"/>
      <c r="F54" s="23"/>
      <c r="G54" s="23"/>
      <c r="H54" s="23"/>
    </row>
    <row r="55" spans="1:8">
      <c r="B55" s="87"/>
      <c r="C55" s="23"/>
      <c r="D55" s="23"/>
      <c r="E55" s="23"/>
      <c r="F55" s="23"/>
      <c r="G55" s="23"/>
      <c r="H55" s="23"/>
    </row>
    <row r="56" spans="1:8">
      <c r="A56" s="23"/>
      <c r="B56" s="23"/>
      <c r="C56" s="23"/>
      <c r="D56" s="23"/>
      <c r="E56" s="23"/>
      <c r="F56" s="23"/>
      <c r="G56" s="23"/>
      <c r="H56" s="23"/>
    </row>
    <row r="57" spans="1:8">
      <c r="A57" s="23"/>
      <c r="B57"/>
      <c r="C57"/>
      <c r="D57" s="23"/>
      <c r="E57" s="23"/>
      <c r="F57" s="23"/>
      <c r="G57" s="23"/>
      <c r="H57" s="23"/>
    </row>
  </sheetData>
  <sheetProtection sheet="1" objects="1" scenarios="1"/>
  <mergeCells count="2">
    <mergeCell ref="F5:I5"/>
    <mergeCell ref="G6:G7"/>
  </mergeCells>
  <phoneticPr fontId="5" type="noConversion"/>
  <pageMargins left="0.75" right="0.75" top="1" bottom="1" header="0.5" footer="0.5"/>
  <pageSetup scale="67" orientation="portrait" blackAndWhite="1" r:id="rId1"/>
  <headerFooter alignWithMargins="0">
    <oddHeader>&amp;RState of Kansas
County Special District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workbookViewId="0">
      <selection activeCell="E34" sqref="E34"/>
    </sheetView>
  </sheetViews>
  <sheetFormatPr defaultRowHeight="15.75"/>
  <cols>
    <col min="1" max="1" width="37" style="3" customWidth="1"/>
    <col min="2" max="4" width="20.28515625" style="3" customWidth="1"/>
    <col min="5" max="16384" width="9.140625" style="3"/>
  </cols>
  <sheetData>
    <row r="1" spans="1:4">
      <c r="A1" s="72"/>
      <c r="B1" s="72"/>
      <c r="C1" s="72"/>
      <c r="D1" s="1">
        <f>input!$F$8</f>
        <v>2014</v>
      </c>
    </row>
    <row r="2" spans="1:4">
      <c r="A2" s="133" t="s">
        <v>38</v>
      </c>
      <c r="B2" s="310" t="str">
        <f>input!F5</f>
        <v>SUMNER COUNTY</v>
      </c>
      <c r="C2" s="310"/>
      <c r="D2" s="139"/>
    </row>
    <row r="3" spans="1:4">
      <c r="A3" s="133" t="s">
        <v>142</v>
      </c>
      <c r="B3" s="311"/>
      <c r="C3" s="311"/>
      <c r="D3" s="4"/>
    </row>
    <row r="4" spans="1:4">
      <c r="A4" s="1"/>
      <c r="B4" s="1"/>
      <c r="C4" s="1"/>
      <c r="D4" s="4"/>
    </row>
    <row r="5" spans="1:4">
      <c r="A5" s="28" t="s">
        <v>140</v>
      </c>
      <c r="B5" s="129"/>
      <c r="C5" s="129"/>
      <c r="D5" s="80"/>
    </row>
    <row r="6" spans="1:4">
      <c r="A6" s="1"/>
      <c r="B6" s="81"/>
      <c r="C6" s="81"/>
      <c r="D6" s="81"/>
    </row>
    <row r="7" spans="1:4">
      <c r="A7" s="5" t="s">
        <v>132</v>
      </c>
      <c r="B7" s="121" t="s">
        <v>10</v>
      </c>
      <c r="C7" s="9" t="s">
        <v>11</v>
      </c>
      <c r="D7" s="9" t="s">
        <v>12</v>
      </c>
    </row>
    <row r="8" spans="1:4">
      <c r="A8" s="122"/>
      <c r="B8" s="34" t="str">
        <f>CONCATENATE("Actual ",Sheet1!$F$1-2,"")</f>
        <v>Actual 2012</v>
      </c>
      <c r="C8" s="34" t="str">
        <f>CONCATENATE("Estimate ",Sheet1!$F$1-1,"")</f>
        <v>Estimate 2013</v>
      </c>
      <c r="D8" s="34" t="str">
        <f>CONCATENATE("Year ",Sheet1!$F$1,"")</f>
        <v>Year 2014</v>
      </c>
    </row>
    <row r="9" spans="1:4">
      <c r="A9" s="19" t="s">
        <v>133</v>
      </c>
      <c r="B9" s="130"/>
      <c r="C9" s="49">
        <f>B33</f>
        <v>0</v>
      </c>
      <c r="D9" s="49">
        <f>C33</f>
        <v>0</v>
      </c>
    </row>
    <row r="10" spans="1:4">
      <c r="A10" s="55" t="s">
        <v>134</v>
      </c>
      <c r="B10" s="21"/>
      <c r="C10" s="21"/>
      <c r="D10" s="21"/>
    </row>
    <row r="11" spans="1:4">
      <c r="A11" s="19" t="s">
        <v>14</v>
      </c>
      <c r="B11" s="130"/>
      <c r="C11" s="130"/>
      <c r="D11" s="131" t="s">
        <v>6</v>
      </c>
    </row>
    <row r="12" spans="1:4">
      <c r="A12" s="19" t="s">
        <v>15</v>
      </c>
      <c r="B12" s="130"/>
      <c r="C12" s="130"/>
      <c r="D12" s="130"/>
    </row>
    <row r="13" spans="1:4">
      <c r="A13" s="19" t="s">
        <v>16</v>
      </c>
      <c r="B13" s="130"/>
      <c r="C13" s="130"/>
      <c r="D13" s="138"/>
    </row>
    <row r="14" spans="1:4">
      <c r="A14" s="19" t="s">
        <v>17</v>
      </c>
      <c r="B14" s="130"/>
      <c r="C14" s="130"/>
      <c r="D14" s="138"/>
    </row>
    <row r="15" spans="1:4">
      <c r="A15" s="21" t="s">
        <v>141</v>
      </c>
      <c r="B15" s="130"/>
      <c r="C15" s="130"/>
      <c r="D15" s="138"/>
    </row>
    <row r="16" spans="1:4">
      <c r="A16" s="54"/>
      <c r="B16" s="130"/>
      <c r="C16" s="130"/>
      <c r="D16" s="130"/>
    </row>
    <row r="17" spans="1:4">
      <c r="A17" s="54"/>
      <c r="B17" s="130"/>
      <c r="C17" s="130"/>
      <c r="D17" s="130"/>
    </row>
    <row r="18" spans="1:4">
      <c r="A18" s="54"/>
      <c r="B18" s="130"/>
      <c r="C18" s="130"/>
      <c r="D18" s="130"/>
    </row>
    <row r="19" spans="1:4">
      <c r="A19" s="54"/>
      <c r="B19" s="130"/>
      <c r="C19" s="130"/>
      <c r="D19" s="130"/>
    </row>
    <row r="20" spans="1:4">
      <c r="A20" s="132" t="s">
        <v>21</v>
      </c>
      <c r="B20" s="130"/>
      <c r="C20" s="130"/>
      <c r="D20" s="130"/>
    </row>
    <row r="21" spans="1:4">
      <c r="A21" s="124" t="s">
        <v>22</v>
      </c>
      <c r="B21" s="183">
        <f>SUM(B11:B20)</f>
        <v>0</v>
      </c>
      <c r="C21" s="183">
        <f>SUM(C11:C20)</f>
        <v>0</v>
      </c>
      <c r="D21" s="183">
        <f>SUM(D11:D20)</f>
        <v>0</v>
      </c>
    </row>
    <row r="22" spans="1:4">
      <c r="A22" s="124" t="s">
        <v>23</v>
      </c>
      <c r="B22" s="183">
        <f>B9+B21</f>
        <v>0</v>
      </c>
      <c r="C22" s="183">
        <f>C9+C21</f>
        <v>0</v>
      </c>
      <c r="D22" s="183">
        <f>D9+D21</f>
        <v>0</v>
      </c>
    </row>
    <row r="23" spans="1:4">
      <c r="A23" s="19" t="s">
        <v>24</v>
      </c>
      <c r="B23" s="16"/>
      <c r="C23" s="16"/>
      <c r="D23" s="16"/>
    </row>
    <row r="24" spans="1:4">
      <c r="A24" s="54"/>
      <c r="B24" s="130"/>
      <c r="C24" s="130"/>
      <c r="D24" s="130"/>
    </row>
    <row r="25" spans="1:4">
      <c r="A25" s="54"/>
      <c r="B25" s="130"/>
      <c r="C25" s="130"/>
      <c r="D25" s="130"/>
    </row>
    <row r="26" spans="1:4">
      <c r="A26" s="54"/>
      <c r="B26" s="130"/>
      <c r="C26" s="130"/>
      <c r="D26" s="130"/>
    </row>
    <row r="27" spans="1:4">
      <c r="A27" s="54"/>
      <c r="B27" s="130"/>
      <c r="C27" s="130"/>
      <c r="D27" s="130"/>
    </row>
    <row r="28" spans="1:4">
      <c r="A28" s="54"/>
      <c r="B28" s="130"/>
      <c r="C28" s="130"/>
      <c r="D28" s="130"/>
    </row>
    <row r="29" spans="1:4">
      <c r="A29" s="54"/>
      <c r="B29" s="130"/>
      <c r="C29" s="130"/>
      <c r="D29" s="130"/>
    </row>
    <row r="30" spans="1:4">
      <c r="A30" s="54"/>
      <c r="B30" s="130"/>
      <c r="C30" s="130"/>
      <c r="D30" s="130"/>
    </row>
    <row r="31" spans="1:4">
      <c r="A31" s="54"/>
      <c r="B31" s="130"/>
      <c r="C31" s="130"/>
      <c r="D31" s="130"/>
    </row>
    <row r="32" spans="1:4">
      <c r="A32" s="124" t="s">
        <v>25</v>
      </c>
      <c r="B32" s="183">
        <f>SUM(B24:B31)</f>
        <v>0</v>
      </c>
      <c r="C32" s="183">
        <f>SUM(C24:C31)</f>
        <v>0</v>
      </c>
      <c r="D32" s="183">
        <f>SUM(D24:D31)</f>
        <v>0</v>
      </c>
    </row>
    <row r="33" spans="1:5">
      <c r="A33" s="19" t="s">
        <v>137</v>
      </c>
      <c r="B33" s="182">
        <f>B22-B32</f>
        <v>0</v>
      </c>
      <c r="C33" s="182">
        <f>C22-C32</f>
        <v>0</v>
      </c>
      <c r="D33" s="131" t="s">
        <v>6</v>
      </c>
    </row>
    <row r="34" spans="1:5">
      <c r="A34" s="1"/>
      <c r="B34" s="1"/>
      <c r="C34" s="4" t="s">
        <v>27</v>
      </c>
      <c r="D34" s="130"/>
      <c r="E34" s="195" t="str">
        <f>IF(D32/0.95-D32&lt;D34,"Exceeds 5%","")</f>
        <v/>
      </c>
    </row>
    <row r="35" spans="1:5">
      <c r="A35" s="1"/>
      <c r="B35" s="1"/>
      <c r="C35" s="4" t="s">
        <v>28</v>
      </c>
      <c r="D35" s="49">
        <f>D32+D34</f>
        <v>0</v>
      </c>
    </row>
    <row r="36" spans="1:5">
      <c r="A36" s="1"/>
      <c r="B36" s="1"/>
      <c r="C36" s="4" t="s">
        <v>29</v>
      </c>
      <c r="D36" s="182">
        <f>IF(D35-D22&gt;0,D35-D22,0)</f>
        <v>0</v>
      </c>
    </row>
    <row r="37" spans="1:5">
      <c r="A37" s="299" t="s">
        <v>167</v>
      </c>
      <c r="B37" s="300"/>
      <c r="C37" s="166"/>
      <c r="D37" s="49">
        <f>ROUND(IF(C37&gt;0,(D36*C37),0),0)</f>
        <v>0</v>
      </c>
    </row>
    <row r="38" spans="1:5">
      <c r="A38" s="1"/>
      <c r="B38" s="1"/>
      <c r="C38" s="4" t="str">
        <f>CONCATENATE("Amount of ",Sheet1!$F$1-1," Ad Valorem Tax")</f>
        <v>Amount of 2013 Ad Valorem Tax</v>
      </c>
      <c r="D38" s="182">
        <f>D36+D37</f>
        <v>0</v>
      </c>
    </row>
    <row r="39" spans="1:5">
      <c r="A39" s="1"/>
      <c r="B39" s="1"/>
      <c r="C39" s="47"/>
      <c r="D39" s="66"/>
    </row>
    <row r="40" spans="1:5">
      <c r="A40" s="47" t="s">
        <v>138</v>
      </c>
      <c r="B40" s="146"/>
      <c r="C40" s="47"/>
      <c r="D40" s="66"/>
    </row>
    <row r="41" spans="1:5">
      <c r="A41" s="1"/>
      <c r="B41" s="1"/>
      <c r="C41" s="47"/>
      <c r="D41" s="66"/>
    </row>
    <row r="42" spans="1:5">
      <c r="A42" s="134"/>
      <c r="B42" s="134"/>
      <c r="C42" s="135"/>
      <c r="D42" s="136"/>
    </row>
    <row r="43" spans="1:5">
      <c r="A43" s="134"/>
      <c r="B43" s="134"/>
      <c r="C43" s="135"/>
      <c r="D43" s="136"/>
    </row>
    <row r="44" spans="1:5">
      <c r="A44" s="134"/>
      <c r="B44" s="134"/>
      <c r="C44" s="135"/>
      <c r="D44" s="136"/>
    </row>
    <row r="45" spans="1:5">
      <c r="A45" s="134"/>
      <c r="B45" s="134"/>
      <c r="C45" s="135"/>
      <c r="D45" s="136"/>
    </row>
    <row r="46" spans="1:5">
      <c r="A46" s="134"/>
      <c r="B46" s="134"/>
      <c r="C46" s="135"/>
      <c r="D46" s="136"/>
    </row>
    <row r="47" spans="1:5">
      <c r="A47" s="134"/>
      <c r="B47" s="134"/>
      <c r="C47" s="135"/>
      <c r="D47" s="136"/>
    </row>
    <row r="48" spans="1:5">
      <c r="A48" s="134"/>
      <c r="B48" s="134"/>
      <c r="C48" s="135"/>
      <c r="D48" s="136"/>
    </row>
    <row r="49" spans="1:4">
      <c r="A49" s="134"/>
      <c r="B49" s="134"/>
      <c r="C49" s="135"/>
      <c r="D49" s="136"/>
    </row>
    <row r="50" spans="1:4">
      <c r="A50" s="1"/>
      <c r="B50" s="1"/>
      <c r="C50" s="47"/>
      <c r="D50" s="1">
        <f>input!$F$8</f>
        <v>2014</v>
      </c>
    </row>
    <row r="51" spans="1:4">
      <c r="A51" s="1"/>
      <c r="B51" s="1"/>
      <c r="C51" s="47"/>
      <c r="D51" s="66"/>
    </row>
    <row r="52" spans="1:4">
      <c r="A52" s="1" t="s">
        <v>38</v>
      </c>
      <c r="B52" s="313" t="str">
        <f>input!F5</f>
        <v>SUMNER COUNTY</v>
      </c>
      <c r="C52" s="313"/>
      <c r="D52" s="66"/>
    </row>
    <row r="53" spans="1:4">
      <c r="A53" s="1" t="s">
        <v>142</v>
      </c>
      <c r="B53" s="312"/>
      <c r="C53" s="312"/>
      <c r="D53" s="81"/>
    </row>
    <row r="54" spans="1:4">
      <c r="A54" s="1"/>
      <c r="B54" s="126"/>
      <c r="C54" s="126"/>
      <c r="D54" s="81"/>
    </row>
    <row r="55" spans="1:4">
      <c r="A55" s="28" t="s">
        <v>140</v>
      </c>
      <c r="B55" s="126"/>
      <c r="C55" s="126"/>
      <c r="D55" s="81"/>
    </row>
    <row r="56" spans="1:4">
      <c r="A56" s="1"/>
      <c r="B56" s="126"/>
      <c r="C56" s="126"/>
      <c r="D56" s="81"/>
    </row>
    <row r="57" spans="1:4">
      <c r="A57" s="5" t="s">
        <v>132</v>
      </c>
      <c r="B57" s="121" t="s">
        <v>10</v>
      </c>
      <c r="C57" s="9" t="s">
        <v>11</v>
      </c>
      <c r="D57" s="9" t="s">
        <v>12</v>
      </c>
    </row>
    <row r="58" spans="1:4">
      <c r="A58" s="122"/>
      <c r="B58" s="13" t="str">
        <f>B8</f>
        <v>Actual 2012</v>
      </c>
      <c r="C58" s="13" t="str">
        <f>C8</f>
        <v>Estimate 2013</v>
      </c>
      <c r="D58" s="13" t="str">
        <f>D8</f>
        <v>Year 2014</v>
      </c>
    </row>
    <row r="59" spans="1:4">
      <c r="A59" s="19" t="s">
        <v>133</v>
      </c>
      <c r="B59" s="130"/>
      <c r="C59" s="49">
        <f>B83</f>
        <v>0</v>
      </c>
      <c r="D59" s="49">
        <f>C83</f>
        <v>0</v>
      </c>
    </row>
    <row r="60" spans="1:4">
      <c r="A60" s="55" t="s">
        <v>134</v>
      </c>
      <c r="B60" s="21"/>
      <c r="C60" s="21"/>
      <c r="D60" s="21"/>
    </row>
    <row r="61" spans="1:4">
      <c r="A61" s="19" t="s">
        <v>14</v>
      </c>
      <c r="B61" s="130"/>
      <c r="C61" s="130"/>
      <c r="D61" s="131" t="s">
        <v>6</v>
      </c>
    </row>
    <row r="62" spans="1:4">
      <c r="A62" s="19" t="s">
        <v>15</v>
      </c>
      <c r="B62" s="130"/>
      <c r="C62" s="130"/>
      <c r="D62" s="130"/>
    </row>
    <row r="63" spans="1:4">
      <c r="A63" s="19" t="s">
        <v>16</v>
      </c>
      <c r="B63" s="130"/>
      <c r="C63" s="130"/>
      <c r="D63" s="138"/>
    </row>
    <row r="64" spans="1:4">
      <c r="A64" s="19" t="s">
        <v>17</v>
      </c>
      <c r="B64" s="130"/>
      <c r="C64" s="130"/>
      <c r="D64" s="138"/>
    </row>
    <row r="65" spans="1:4">
      <c r="A65" s="21" t="s">
        <v>141</v>
      </c>
      <c r="B65" s="130"/>
      <c r="C65" s="130"/>
      <c r="D65" s="138"/>
    </row>
    <row r="66" spans="1:4">
      <c r="A66" s="54"/>
      <c r="B66" s="130"/>
      <c r="C66" s="130"/>
      <c r="D66" s="130"/>
    </row>
    <row r="67" spans="1:4">
      <c r="A67" s="54"/>
      <c r="B67" s="130"/>
      <c r="C67" s="130"/>
      <c r="D67" s="130"/>
    </row>
    <row r="68" spans="1:4">
      <c r="A68" s="54"/>
      <c r="B68" s="130"/>
      <c r="C68" s="130"/>
      <c r="D68" s="130"/>
    </row>
    <row r="69" spans="1:4">
      <c r="A69" s="54"/>
      <c r="B69" s="130"/>
      <c r="C69" s="130"/>
      <c r="D69" s="130"/>
    </row>
    <row r="70" spans="1:4">
      <c r="A70" s="132" t="s">
        <v>21</v>
      </c>
      <c r="B70" s="130"/>
      <c r="C70" s="130"/>
      <c r="D70" s="130"/>
    </row>
    <row r="71" spans="1:4">
      <c r="A71" s="124" t="s">
        <v>22</v>
      </c>
      <c r="B71" s="183">
        <f>SUM(B61:B70)</f>
        <v>0</v>
      </c>
      <c r="C71" s="183">
        <f>SUM(C61:C70)</f>
        <v>0</v>
      </c>
      <c r="D71" s="183">
        <f>SUM(D61:D70)</f>
        <v>0</v>
      </c>
    </row>
    <row r="72" spans="1:4">
      <c r="A72" s="124" t="s">
        <v>23</v>
      </c>
      <c r="B72" s="183">
        <f>B59+B71</f>
        <v>0</v>
      </c>
      <c r="C72" s="183">
        <f>C59+C71</f>
        <v>0</v>
      </c>
      <c r="D72" s="183">
        <f>D59+D71</f>
        <v>0</v>
      </c>
    </row>
    <row r="73" spans="1:4">
      <c r="A73" s="19" t="s">
        <v>24</v>
      </c>
      <c r="B73" s="16"/>
      <c r="C73" s="16"/>
      <c r="D73" s="16"/>
    </row>
    <row r="74" spans="1:4">
      <c r="A74" s="54"/>
      <c r="B74" s="130"/>
      <c r="C74" s="130"/>
      <c r="D74" s="130"/>
    </row>
    <row r="75" spans="1:4">
      <c r="A75" s="54"/>
      <c r="B75" s="130"/>
      <c r="C75" s="130"/>
      <c r="D75" s="130"/>
    </row>
    <row r="76" spans="1:4">
      <c r="A76" s="54"/>
      <c r="B76" s="130"/>
      <c r="C76" s="130"/>
      <c r="D76" s="130"/>
    </row>
    <row r="77" spans="1:4">
      <c r="A77" s="54"/>
      <c r="B77" s="130"/>
      <c r="C77" s="130"/>
      <c r="D77" s="130"/>
    </row>
    <row r="78" spans="1:4">
      <c r="A78" s="54"/>
      <c r="B78" s="130"/>
      <c r="C78" s="130"/>
      <c r="D78" s="130"/>
    </row>
    <row r="79" spans="1:4">
      <c r="A79" s="54"/>
      <c r="B79" s="130"/>
      <c r="C79" s="130"/>
      <c r="D79" s="130"/>
    </row>
    <row r="80" spans="1:4">
      <c r="A80" s="54"/>
      <c r="B80" s="130"/>
      <c r="C80" s="130"/>
      <c r="D80" s="130"/>
    </row>
    <row r="81" spans="1:5">
      <c r="A81" s="54"/>
      <c r="B81" s="130"/>
      <c r="C81" s="130"/>
      <c r="D81" s="130"/>
    </row>
    <row r="82" spans="1:5">
      <c r="A82" s="124" t="s">
        <v>25</v>
      </c>
      <c r="B82" s="183">
        <f>SUM(B74:B81)</f>
        <v>0</v>
      </c>
      <c r="C82" s="183">
        <f>SUM(C74:C81)</f>
        <v>0</v>
      </c>
      <c r="D82" s="183">
        <f>SUM(D74:D81)</f>
        <v>0</v>
      </c>
    </row>
    <row r="83" spans="1:5">
      <c r="A83" s="19" t="s">
        <v>137</v>
      </c>
      <c r="B83" s="182">
        <f>B72-B82</f>
        <v>0</v>
      </c>
      <c r="C83" s="182">
        <f>C72-C82</f>
        <v>0</v>
      </c>
      <c r="D83" s="131" t="s">
        <v>6</v>
      </c>
    </row>
    <row r="84" spans="1:5">
      <c r="A84" s="1"/>
      <c r="B84" s="60"/>
      <c r="C84" s="4" t="s">
        <v>27</v>
      </c>
      <c r="D84" s="130"/>
      <c r="E84" s="195" t="str">
        <f>IF(D82/0.95-D82&lt;D84,"Exceeds 5%","")</f>
        <v/>
      </c>
    </row>
    <row r="85" spans="1:5">
      <c r="A85" s="1"/>
      <c r="B85" s="60"/>
      <c r="C85" s="4" t="s">
        <v>28</v>
      </c>
      <c r="D85" s="49">
        <f>D82+D84</f>
        <v>0</v>
      </c>
    </row>
    <row r="86" spans="1:5">
      <c r="A86" s="1"/>
      <c r="B86" s="1"/>
      <c r="C86" s="4" t="s">
        <v>29</v>
      </c>
      <c r="D86" s="182">
        <f>IF(D85-D72&gt;0,D85-D72,0)</f>
        <v>0</v>
      </c>
    </row>
    <row r="87" spans="1:5">
      <c r="A87" s="299" t="s">
        <v>167</v>
      </c>
      <c r="B87" s="300"/>
      <c r="C87" s="166"/>
      <c r="D87" s="49">
        <f>ROUND(IF(C87&gt;0,(D86*C87),0),0)</f>
        <v>0</v>
      </c>
    </row>
    <row r="88" spans="1:5">
      <c r="A88" s="1"/>
      <c r="B88" s="1"/>
      <c r="C88" s="4" t="str">
        <f>CONCATENATE("Amount of ",Sheet1!$F$1-1," Ad Valorem Tax")</f>
        <v>Amount of 2013 Ad Valorem Tax</v>
      </c>
      <c r="D88" s="182">
        <f>D86+D87</f>
        <v>0</v>
      </c>
    </row>
    <row r="89" spans="1:5">
      <c r="A89" s="1"/>
      <c r="B89" s="1"/>
      <c r="C89" s="47"/>
      <c r="D89" s="66"/>
    </row>
    <row r="90" spans="1:5">
      <c r="A90" s="4" t="s">
        <v>138</v>
      </c>
      <c r="B90" s="56"/>
      <c r="C90" s="1"/>
      <c r="D90" s="1"/>
    </row>
  </sheetData>
  <sheetProtection sheet="1" objects="1" scenarios="1"/>
  <mergeCells count="6">
    <mergeCell ref="B2:C2"/>
    <mergeCell ref="A87:B87"/>
    <mergeCell ref="A37:B37"/>
    <mergeCell ref="B3:C3"/>
    <mergeCell ref="B53:C53"/>
    <mergeCell ref="B52:C52"/>
  </mergeCells>
  <phoneticPr fontId="5" type="noConversion"/>
  <pageMargins left="0.75" right="0.75" top="1" bottom="1" header="0.5" footer="0.5"/>
  <pageSetup scale="85" fitToHeight="2" orientation="portrait" blackAndWhite="1" r:id="rId1"/>
  <headerFooter alignWithMargins="0">
    <oddHeader>&amp;RState of Kansas
County Special District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5"/>
  <sheetViews>
    <sheetView workbookViewId="0">
      <selection activeCell="B4" sqref="B4:C4"/>
    </sheetView>
  </sheetViews>
  <sheetFormatPr defaultRowHeight="15.75"/>
  <cols>
    <col min="1" max="1" width="39.28515625" style="23" customWidth="1"/>
    <col min="2" max="4" width="20.28515625" style="23" customWidth="1"/>
    <col min="5" max="16384" width="9.140625" style="23"/>
  </cols>
  <sheetData>
    <row r="1" spans="1:4">
      <c r="A1" s="46"/>
      <c r="B1" s="1"/>
      <c r="C1" s="1"/>
      <c r="D1" s="1">
        <f>input!$F$8</f>
        <v>2014</v>
      </c>
    </row>
    <row r="2" spans="1:4">
      <c r="A2" s="116" t="s">
        <v>8</v>
      </c>
      <c r="B2" s="314"/>
      <c r="C2" s="314"/>
      <c r="D2" s="118"/>
    </row>
    <row r="3" spans="1:4">
      <c r="A3" s="116"/>
      <c r="B3" s="117"/>
      <c r="C3" s="118"/>
      <c r="D3" s="118"/>
    </row>
    <row r="4" spans="1:4">
      <c r="A4" s="117" t="s">
        <v>130</v>
      </c>
      <c r="B4" s="317" t="str">
        <f>input!F5</f>
        <v>SUMNER COUNTY</v>
      </c>
      <c r="C4" s="317"/>
      <c r="D4" s="118"/>
    </row>
    <row r="5" spans="1:4">
      <c r="A5" s="1"/>
      <c r="B5" s="1"/>
      <c r="C5" s="1"/>
      <c r="D5" s="4"/>
    </row>
    <row r="6" spans="1:4">
      <c r="A6" s="28" t="s">
        <v>131</v>
      </c>
      <c r="B6" s="119"/>
      <c r="C6" s="119"/>
      <c r="D6" s="120"/>
    </row>
    <row r="7" spans="1:4">
      <c r="A7" s="5" t="s">
        <v>132</v>
      </c>
      <c r="B7" s="121" t="s">
        <v>10</v>
      </c>
      <c r="C7" s="9" t="s">
        <v>11</v>
      </c>
      <c r="D7" s="9" t="s">
        <v>12</v>
      </c>
    </row>
    <row r="8" spans="1:4">
      <c r="A8" s="122"/>
      <c r="B8" s="34" t="str">
        <f>CONCATENATE("Actual ",Sheet1!$F$1-2,"")</f>
        <v>Actual 2012</v>
      </c>
      <c r="C8" s="34" t="str">
        <f>CONCATENATE("Estimate ",Sheet1!$F$1-1,"")</f>
        <v>Estimate 2013</v>
      </c>
      <c r="D8" s="34" t="str">
        <f>CONCATENATE("Year ",Sheet1!$F$1,"")</f>
        <v>Year 2014</v>
      </c>
    </row>
    <row r="9" spans="1:4">
      <c r="A9" s="19" t="s">
        <v>133</v>
      </c>
      <c r="B9" s="37"/>
      <c r="C9" s="21">
        <f>B35</f>
        <v>0</v>
      </c>
      <c r="D9" s="21">
        <f>C35</f>
        <v>0</v>
      </c>
    </row>
    <row r="10" spans="1:4">
      <c r="A10" s="19" t="s">
        <v>134</v>
      </c>
      <c r="B10" s="21"/>
      <c r="C10" s="21"/>
      <c r="D10" s="21"/>
    </row>
    <row r="11" spans="1:4">
      <c r="A11" s="137"/>
      <c r="B11" s="108"/>
      <c r="C11" s="108"/>
      <c r="D11" s="108"/>
    </row>
    <row r="12" spans="1:4">
      <c r="A12" s="54"/>
      <c r="B12" s="37"/>
      <c r="C12" s="37"/>
      <c r="D12" s="37"/>
    </row>
    <row r="13" spans="1:4">
      <c r="A13" s="54"/>
      <c r="B13" s="37"/>
      <c r="C13" s="37"/>
      <c r="D13" s="37"/>
    </row>
    <row r="14" spans="1:4">
      <c r="A14" s="18"/>
      <c r="B14" s="17"/>
      <c r="C14" s="17"/>
      <c r="D14" s="17"/>
    </row>
    <row r="15" spans="1:4">
      <c r="A15" s="54"/>
      <c r="B15" s="37"/>
      <c r="C15" s="37"/>
      <c r="D15" s="37"/>
    </row>
    <row r="16" spans="1:4">
      <c r="A16" s="54"/>
      <c r="B16" s="37"/>
      <c r="C16" s="37"/>
      <c r="D16" s="37"/>
    </row>
    <row r="17" spans="1:4">
      <c r="A17" s="54"/>
      <c r="B17" s="37"/>
      <c r="C17" s="37"/>
      <c r="D17" s="37"/>
    </row>
    <row r="18" spans="1:4">
      <c r="A18" s="123" t="s">
        <v>21</v>
      </c>
      <c r="B18" s="37"/>
      <c r="C18" s="37"/>
      <c r="D18" s="37"/>
    </row>
    <row r="19" spans="1:4">
      <c r="A19" s="124" t="s">
        <v>22</v>
      </c>
      <c r="B19" s="184">
        <f>SUM(B12:B18)</f>
        <v>0</v>
      </c>
      <c r="C19" s="184">
        <f>SUM(C12:C18)</f>
        <v>0</v>
      </c>
      <c r="D19" s="184">
        <f>SUM(D12:D18)</f>
        <v>0</v>
      </c>
    </row>
    <row r="20" spans="1:4">
      <c r="A20" s="124" t="s">
        <v>23</v>
      </c>
      <c r="B20" s="184">
        <f>B9+B19</f>
        <v>0</v>
      </c>
      <c r="C20" s="184">
        <f>C9+C19</f>
        <v>0</v>
      </c>
      <c r="D20" s="184">
        <f>D9+D19</f>
        <v>0</v>
      </c>
    </row>
    <row r="21" spans="1:4">
      <c r="A21" s="19" t="s">
        <v>24</v>
      </c>
      <c r="B21" s="21"/>
      <c r="C21" s="21"/>
      <c r="D21" s="21"/>
    </row>
    <row r="22" spans="1:4">
      <c r="A22" s="54" t="s">
        <v>135</v>
      </c>
      <c r="B22" s="37"/>
      <c r="C22" s="37"/>
      <c r="D22" s="37"/>
    </row>
    <row r="23" spans="1:4">
      <c r="A23" s="54" t="s">
        <v>136</v>
      </c>
      <c r="B23" s="37"/>
      <c r="C23" s="37"/>
      <c r="D23" s="37"/>
    </row>
    <row r="24" spans="1:4">
      <c r="A24" s="54"/>
      <c r="B24" s="17"/>
      <c r="C24" s="17"/>
      <c r="D24" s="17"/>
    </row>
    <row r="25" spans="1:4">
      <c r="A25" s="54"/>
      <c r="B25" s="17"/>
      <c r="C25" s="17"/>
      <c r="D25" s="17"/>
    </row>
    <row r="26" spans="1:4">
      <c r="A26" s="54"/>
      <c r="B26" s="37"/>
      <c r="C26" s="37"/>
      <c r="D26" s="37"/>
    </row>
    <row r="27" spans="1:4">
      <c r="A27" s="54"/>
      <c r="B27" s="37"/>
      <c r="C27" s="37"/>
      <c r="D27" s="37"/>
    </row>
    <row r="28" spans="1:4">
      <c r="A28" s="54"/>
      <c r="B28" s="37"/>
      <c r="C28" s="37"/>
      <c r="D28" s="37"/>
    </row>
    <row r="29" spans="1:4">
      <c r="A29" s="54"/>
      <c r="B29" s="37"/>
      <c r="C29" s="37"/>
      <c r="D29" s="37"/>
    </row>
    <row r="30" spans="1:4">
      <c r="A30" s="54"/>
      <c r="B30" s="37"/>
      <c r="C30" s="37"/>
      <c r="D30" s="37"/>
    </row>
    <row r="31" spans="1:4">
      <c r="A31" s="54"/>
      <c r="B31" s="37"/>
      <c r="C31" s="37"/>
      <c r="D31" s="37"/>
    </row>
    <row r="32" spans="1:4">
      <c r="A32" s="54"/>
      <c r="B32" s="37"/>
      <c r="C32" s="37"/>
      <c r="D32" s="37"/>
    </row>
    <row r="33" spans="1:4">
      <c r="A33" s="54"/>
      <c r="B33" s="37"/>
      <c r="C33" s="37"/>
      <c r="D33" s="37"/>
    </row>
    <row r="34" spans="1:4">
      <c r="A34" s="124" t="s">
        <v>25</v>
      </c>
      <c r="B34" s="184">
        <f>SUM(B22:B33)</f>
        <v>0</v>
      </c>
      <c r="C34" s="184">
        <f>SUM(C22:C33)</f>
        <v>0</v>
      </c>
      <c r="D34" s="184">
        <f>SUM(D22:D33)</f>
        <v>0</v>
      </c>
    </row>
    <row r="35" spans="1:4">
      <c r="A35" s="19" t="s">
        <v>137</v>
      </c>
      <c r="B35" s="185">
        <f>B20-B34</f>
        <v>0</v>
      </c>
      <c r="C35" s="185">
        <f>C20-C34</f>
        <v>0</v>
      </c>
      <c r="D35" s="185">
        <f>D20-D34</f>
        <v>0</v>
      </c>
    </row>
    <row r="36" spans="1:4">
      <c r="A36" s="144"/>
      <c r="B36" s="144"/>
      <c r="C36" s="144"/>
      <c r="D36" s="144"/>
    </row>
    <row r="37" spans="1:4">
      <c r="A37" s="150" t="s">
        <v>138</v>
      </c>
      <c r="B37" s="186"/>
      <c r="C37" s="144"/>
      <c r="D37" s="144"/>
    </row>
    <row r="38" spans="1:4">
      <c r="A38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 s="96"/>
      <c r="B46" s="50"/>
      <c r="C46" s="50"/>
      <c r="D46" s="148"/>
    </row>
    <row r="47" spans="1:4">
      <c r="A47" s="96"/>
      <c r="B47" s="50"/>
      <c r="C47" s="50"/>
      <c r="D47" s="1">
        <f>input!$F$8</f>
        <v>2014</v>
      </c>
    </row>
    <row r="48" spans="1:4">
      <c r="A48" s="96"/>
      <c r="B48" s="50"/>
      <c r="C48" s="50"/>
      <c r="D48" s="50"/>
    </row>
    <row r="49" spans="1:4">
      <c r="A49" s="96" t="s">
        <v>142</v>
      </c>
      <c r="B49" s="311"/>
      <c r="C49" s="311"/>
      <c r="D49" s="50"/>
    </row>
    <row r="50" spans="1:4">
      <c r="A50" s="96"/>
      <c r="B50" s="126"/>
      <c r="C50" s="126"/>
      <c r="D50" s="50"/>
    </row>
    <row r="51" spans="1:4">
      <c r="A51" s="1" t="s">
        <v>38</v>
      </c>
      <c r="B51" s="316" t="str">
        <f>input!F5</f>
        <v>SUMNER COUNTY</v>
      </c>
      <c r="C51" s="316"/>
      <c r="D51" s="50"/>
    </row>
    <row r="52" spans="1:4">
      <c r="A52" s="1"/>
      <c r="B52" s="126"/>
      <c r="C52" s="126"/>
      <c r="D52" s="50"/>
    </row>
    <row r="53" spans="1:4">
      <c r="A53" s="28" t="s">
        <v>131</v>
      </c>
      <c r="B53" s="126"/>
      <c r="C53" s="126"/>
      <c r="D53" s="50"/>
    </row>
    <row r="54" spans="1:4">
      <c r="A54" s="149"/>
      <c r="B54" s="315"/>
      <c r="C54" s="315"/>
      <c r="D54" s="67"/>
    </row>
    <row r="55" spans="1:4">
      <c r="A55" s="5" t="s">
        <v>132</v>
      </c>
      <c r="B55" s="121" t="s">
        <v>10</v>
      </c>
      <c r="C55" s="9" t="s">
        <v>11</v>
      </c>
      <c r="D55" s="9" t="s">
        <v>12</v>
      </c>
    </row>
    <row r="56" spans="1:4">
      <c r="A56" s="122"/>
      <c r="B56" s="34" t="str">
        <f>CONCATENATE("Actual ",Sheet1!$F$1-2,"")</f>
        <v>Actual 2012</v>
      </c>
      <c r="C56" s="34" t="str">
        <f>CONCATENATE("Estimate ",Sheet1!$F$1-1,"")</f>
        <v>Estimate 2013</v>
      </c>
      <c r="D56" s="34" t="str">
        <f>CONCATENATE("Year ",Sheet1!$F$1,"")</f>
        <v>Year 2014</v>
      </c>
    </row>
    <row r="57" spans="1:4">
      <c r="A57" s="19" t="s">
        <v>133</v>
      </c>
      <c r="B57" s="37"/>
      <c r="C57" s="21">
        <f>B83</f>
        <v>0</v>
      </c>
      <c r="D57" s="21">
        <f>C83</f>
        <v>0</v>
      </c>
    </row>
    <row r="58" spans="1:4">
      <c r="A58" s="19" t="s">
        <v>134</v>
      </c>
      <c r="B58" s="21"/>
      <c r="C58" s="21"/>
      <c r="D58" s="21"/>
    </row>
    <row r="59" spans="1:4">
      <c r="A59" s="54"/>
      <c r="B59" s="37"/>
      <c r="C59" s="37"/>
      <c r="D59" s="37"/>
    </row>
    <row r="60" spans="1:4">
      <c r="A60" s="54"/>
      <c r="B60" s="37"/>
      <c r="C60" s="37"/>
      <c r="D60" s="37"/>
    </row>
    <row r="61" spans="1:4">
      <c r="A61" s="54"/>
      <c r="B61" s="37"/>
      <c r="C61" s="37"/>
      <c r="D61" s="37"/>
    </row>
    <row r="62" spans="1:4">
      <c r="A62" s="18"/>
      <c r="B62" s="17"/>
      <c r="C62" s="17"/>
      <c r="D62" s="17"/>
    </row>
    <row r="63" spans="1:4">
      <c r="A63" s="54"/>
      <c r="B63" s="37"/>
      <c r="C63" s="37"/>
      <c r="D63" s="37"/>
    </row>
    <row r="64" spans="1:4">
      <c r="A64" s="54"/>
      <c r="B64" s="37"/>
      <c r="C64" s="37"/>
      <c r="D64" s="37"/>
    </row>
    <row r="65" spans="1:4">
      <c r="A65" s="54"/>
      <c r="B65" s="37"/>
      <c r="C65" s="37"/>
      <c r="D65" s="37"/>
    </row>
    <row r="66" spans="1:4">
      <c r="A66" s="123" t="s">
        <v>21</v>
      </c>
      <c r="B66" s="37"/>
      <c r="C66" s="37"/>
      <c r="D66" s="37"/>
    </row>
    <row r="67" spans="1:4">
      <c r="A67" s="124" t="s">
        <v>22</v>
      </c>
      <c r="B67" s="184">
        <f>SUM(B59:B66)</f>
        <v>0</v>
      </c>
      <c r="C67" s="184">
        <f>SUM(C59:C66)</f>
        <v>0</v>
      </c>
      <c r="D67" s="184">
        <f>SUM(D59:D66)</f>
        <v>0</v>
      </c>
    </row>
    <row r="68" spans="1:4">
      <c r="A68" s="124" t="s">
        <v>23</v>
      </c>
      <c r="B68" s="184">
        <f>B57+B67</f>
        <v>0</v>
      </c>
      <c r="C68" s="184">
        <f>C57+C67</f>
        <v>0</v>
      </c>
      <c r="D68" s="184">
        <f>D57+D67</f>
        <v>0</v>
      </c>
    </row>
    <row r="69" spans="1:4">
      <c r="A69" s="19" t="s">
        <v>24</v>
      </c>
      <c r="B69" s="21"/>
      <c r="C69" s="21"/>
      <c r="D69" s="21"/>
    </row>
    <row r="70" spans="1:4">
      <c r="A70" s="54" t="s">
        <v>135</v>
      </c>
      <c r="B70" s="37"/>
      <c r="C70" s="37"/>
      <c r="D70" s="37"/>
    </row>
    <row r="71" spans="1:4">
      <c r="A71" s="54" t="s">
        <v>136</v>
      </c>
      <c r="B71" s="37"/>
      <c r="C71" s="37"/>
      <c r="D71" s="37"/>
    </row>
    <row r="72" spans="1:4">
      <c r="A72" s="54"/>
      <c r="B72" s="37"/>
      <c r="C72" s="37"/>
      <c r="D72" s="37"/>
    </row>
    <row r="73" spans="1:4">
      <c r="A73" s="54"/>
      <c r="B73" s="37"/>
      <c r="C73" s="37"/>
      <c r="D73" s="37"/>
    </row>
    <row r="74" spans="1:4">
      <c r="A74" s="54"/>
      <c r="B74" s="37"/>
      <c r="C74" s="37"/>
      <c r="D74" s="37"/>
    </row>
    <row r="75" spans="1:4">
      <c r="A75" s="54"/>
      <c r="B75" s="37"/>
      <c r="C75" s="37"/>
      <c r="D75" s="37"/>
    </row>
    <row r="76" spans="1:4">
      <c r="A76" s="54"/>
      <c r="B76" s="37"/>
      <c r="C76" s="37"/>
      <c r="D76" s="37"/>
    </row>
    <row r="77" spans="1:4">
      <c r="A77" s="54"/>
      <c r="B77" s="17"/>
      <c r="C77" s="17"/>
      <c r="D77" s="17"/>
    </row>
    <row r="78" spans="1:4">
      <c r="A78" s="54"/>
      <c r="B78" s="37"/>
      <c r="C78" s="17"/>
      <c r="D78" s="17"/>
    </row>
    <row r="79" spans="1:4">
      <c r="A79" s="54"/>
      <c r="B79" s="37"/>
      <c r="C79" s="17"/>
      <c r="D79" s="17"/>
    </row>
    <row r="80" spans="1:4">
      <c r="A80" s="54"/>
      <c r="B80" s="37"/>
      <c r="C80" s="17"/>
      <c r="D80" s="17"/>
    </row>
    <row r="81" spans="1:4">
      <c r="A81" s="54"/>
      <c r="B81" s="37"/>
      <c r="C81" s="37"/>
      <c r="D81" s="37"/>
    </row>
    <row r="82" spans="1:4">
      <c r="A82" s="124" t="s">
        <v>25</v>
      </c>
      <c r="B82" s="184">
        <f>SUM(B70:B81)</f>
        <v>0</v>
      </c>
      <c r="C82" s="184">
        <f>SUM(C70:C81)</f>
        <v>0</v>
      </c>
      <c r="D82" s="184">
        <f>SUM(D70:D81)</f>
        <v>0</v>
      </c>
    </row>
    <row r="83" spans="1:4">
      <c r="A83" s="19" t="s">
        <v>137</v>
      </c>
      <c r="B83" s="185">
        <f>B68-B82</f>
        <v>0</v>
      </c>
      <c r="C83" s="185">
        <f>C68-C82</f>
        <v>0</v>
      </c>
      <c r="D83" s="185">
        <f>D68-D82</f>
        <v>0</v>
      </c>
    </row>
    <row r="84" spans="1:4">
      <c r="A84" s="1"/>
      <c r="B84" s="1"/>
      <c r="C84" s="1"/>
      <c r="D84" s="1"/>
    </row>
    <row r="85" spans="1:4">
      <c r="A85" s="4" t="s">
        <v>138</v>
      </c>
      <c r="B85" s="147"/>
      <c r="C85" s="1"/>
      <c r="D85" s="1"/>
    </row>
  </sheetData>
  <sheetProtection sheet="1" objects="1" scenarios="1"/>
  <mergeCells count="5">
    <mergeCell ref="B2:C2"/>
    <mergeCell ref="B54:C54"/>
    <mergeCell ref="B49:C49"/>
    <mergeCell ref="B51:C51"/>
    <mergeCell ref="B4:C4"/>
  </mergeCells>
  <phoneticPr fontId="5" type="noConversion"/>
  <pageMargins left="0.75" right="0.75" top="1" bottom="1" header="0.5" footer="0.5"/>
  <pageSetup scale="91" fitToHeight="2" orientation="portrait" blackAndWhite="1" r:id="rId1"/>
  <headerFooter alignWithMargins="0">
    <oddHeader>&amp;RState of Kansas
County Special District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workbookViewId="0">
      <selection activeCell="I2" sqref="I2"/>
    </sheetView>
  </sheetViews>
  <sheetFormatPr defaultRowHeight="15.75"/>
  <cols>
    <col min="1" max="1" width="14.85546875" style="210" customWidth="1"/>
    <col min="2" max="2" width="9.5703125" style="210" customWidth="1"/>
    <col min="3" max="3" width="14.85546875" style="210" customWidth="1"/>
    <col min="4" max="4" width="9.5703125" style="210" customWidth="1"/>
    <col min="5" max="5" width="14.85546875" style="210" customWidth="1"/>
    <col min="6" max="6" width="9.5703125" style="210" customWidth="1"/>
    <col min="7" max="7" width="14.85546875" style="210" customWidth="1"/>
    <col min="8" max="8" width="9.5703125" style="210" customWidth="1"/>
    <col min="9" max="9" width="14.85546875" style="210" customWidth="1"/>
    <col min="10" max="16384" width="9.140625" style="210"/>
  </cols>
  <sheetData>
    <row r="1" spans="1:11">
      <c r="A1" s="206" t="str">
        <f>input!F5</f>
        <v>SUMNER COUNTY</v>
      </c>
      <c r="B1" s="207"/>
      <c r="C1" s="208"/>
      <c r="D1" s="208"/>
      <c r="E1" s="208"/>
      <c r="F1" s="209" t="s">
        <v>216</v>
      </c>
      <c r="G1" s="208"/>
      <c r="H1" s="208"/>
      <c r="I1" s="208"/>
      <c r="J1" s="208"/>
      <c r="K1" s="208">
        <f>input!F8</f>
        <v>2014</v>
      </c>
    </row>
    <row r="2" spans="1:11">
      <c r="A2" s="208"/>
      <c r="B2" s="208"/>
      <c r="C2" s="208"/>
      <c r="D2" s="208"/>
      <c r="E2" s="208"/>
      <c r="F2" s="211" t="str">
        <f>CONCATENATE("(Only the actual budget year for ",input!F8-2," is to be shown)")</f>
        <v>(Only the actual budget year for 2012 is to be shown)</v>
      </c>
      <c r="G2" s="208"/>
      <c r="H2" s="208"/>
      <c r="I2" s="208"/>
      <c r="J2" s="208"/>
      <c r="K2" s="208"/>
    </row>
    <row r="3" spans="1:11">
      <c r="A3" s="208" t="s">
        <v>217</v>
      </c>
      <c r="B3" s="208"/>
      <c r="C3" s="208"/>
      <c r="D3" s="208"/>
      <c r="E3" s="208"/>
      <c r="F3" s="207"/>
      <c r="G3" s="208"/>
      <c r="H3" s="208"/>
      <c r="I3" s="208"/>
      <c r="J3" s="208"/>
      <c r="K3" s="208"/>
    </row>
    <row r="4" spans="1:11">
      <c r="A4" s="208" t="s">
        <v>218</v>
      </c>
      <c r="B4" s="208"/>
      <c r="C4" s="208" t="s">
        <v>219</v>
      </c>
      <c r="D4" s="208"/>
      <c r="E4" s="208" t="s">
        <v>220</v>
      </c>
      <c r="F4" s="207"/>
      <c r="G4" s="208" t="s">
        <v>221</v>
      </c>
      <c r="H4" s="208"/>
      <c r="I4" s="208" t="s">
        <v>222</v>
      </c>
      <c r="J4" s="208"/>
      <c r="K4" s="208"/>
    </row>
    <row r="5" spans="1:11">
      <c r="A5" s="318"/>
      <c r="B5" s="319"/>
      <c r="C5" s="318"/>
      <c r="D5" s="319"/>
      <c r="E5" s="318"/>
      <c r="F5" s="319"/>
      <c r="G5" s="318"/>
      <c r="H5" s="319"/>
      <c r="I5" s="318"/>
      <c r="J5" s="319"/>
      <c r="K5" s="212"/>
    </row>
    <row r="6" spans="1:11">
      <c r="A6" s="213" t="s">
        <v>223</v>
      </c>
      <c r="B6" s="214"/>
      <c r="C6" s="215" t="s">
        <v>223</v>
      </c>
      <c r="D6" s="216"/>
      <c r="E6" s="215" t="s">
        <v>223</v>
      </c>
      <c r="F6" s="217"/>
      <c r="G6" s="215" t="s">
        <v>223</v>
      </c>
      <c r="H6" s="218"/>
      <c r="I6" s="215" t="s">
        <v>223</v>
      </c>
      <c r="J6" s="208"/>
      <c r="K6" s="219" t="s">
        <v>34</v>
      </c>
    </row>
    <row r="7" spans="1:11">
      <c r="A7" s="220" t="s">
        <v>224</v>
      </c>
      <c r="B7" s="221"/>
      <c r="C7" s="222" t="s">
        <v>224</v>
      </c>
      <c r="D7" s="221"/>
      <c r="E7" s="222" t="s">
        <v>224</v>
      </c>
      <c r="F7" s="221"/>
      <c r="G7" s="222" t="s">
        <v>224</v>
      </c>
      <c r="H7" s="221"/>
      <c r="I7" s="222" t="s">
        <v>224</v>
      </c>
      <c r="J7" s="221"/>
      <c r="K7" s="223">
        <f>SUM(B7+D7+F7+H7+J7)</f>
        <v>0</v>
      </c>
    </row>
    <row r="8" spans="1:11">
      <c r="A8" s="224" t="s">
        <v>134</v>
      </c>
      <c r="B8" s="225"/>
      <c r="C8" s="224" t="s">
        <v>134</v>
      </c>
      <c r="D8" s="226"/>
      <c r="E8" s="224" t="s">
        <v>134</v>
      </c>
      <c r="F8" s="207"/>
      <c r="G8" s="224" t="s">
        <v>134</v>
      </c>
      <c r="H8" s="208"/>
      <c r="I8" s="224" t="s">
        <v>134</v>
      </c>
      <c r="J8" s="208"/>
      <c r="K8" s="207"/>
    </row>
    <row r="9" spans="1:11">
      <c r="A9" s="227"/>
      <c r="B9" s="221"/>
      <c r="C9" s="227"/>
      <c r="D9" s="221"/>
      <c r="E9" s="227"/>
      <c r="F9" s="221"/>
      <c r="G9" s="227"/>
      <c r="H9" s="221"/>
      <c r="I9" s="227"/>
      <c r="J9" s="221"/>
      <c r="K9" s="207"/>
    </row>
    <row r="10" spans="1:11">
      <c r="A10" s="227"/>
      <c r="B10" s="221"/>
      <c r="C10" s="227"/>
      <c r="D10" s="221"/>
      <c r="E10" s="227"/>
      <c r="F10" s="221"/>
      <c r="G10" s="227"/>
      <c r="H10" s="221"/>
      <c r="I10" s="227"/>
      <c r="J10" s="221"/>
      <c r="K10" s="207"/>
    </row>
    <row r="11" spans="1:11">
      <c r="A11" s="227"/>
      <c r="B11" s="221"/>
      <c r="C11" s="228"/>
      <c r="D11" s="229"/>
      <c r="E11" s="228"/>
      <c r="F11" s="221"/>
      <c r="G11" s="228"/>
      <c r="H11" s="221"/>
      <c r="I11" s="230"/>
      <c r="J11" s="221"/>
      <c r="K11" s="207"/>
    </row>
    <row r="12" spans="1:11">
      <c r="A12" s="227"/>
      <c r="B12" s="231"/>
      <c r="C12" s="227"/>
      <c r="D12" s="232"/>
      <c r="E12" s="233"/>
      <c r="F12" s="221"/>
      <c r="G12" s="233"/>
      <c r="H12" s="221"/>
      <c r="I12" s="233"/>
      <c r="J12" s="221"/>
      <c r="K12" s="207"/>
    </row>
    <row r="13" spans="1:11">
      <c r="A13" s="234"/>
      <c r="B13" s="235"/>
      <c r="C13" s="236"/>
      <c r="D13" s="232"/>
      <c r="E13" s="236"/>
      <c r="F13" s="221"/>
      <c r="G13" s="236"/>
      <c r="H13" s="221"/>
      <c r="I13" s="230"/>
      <c r="J13" s="221"/>
      <c r="K13" s="207"/>
    </row>
    <row r="14" spans="1:11">
      <c r="A14" s="227"/>
      <c r="B14" s="221"/>
      <c r="C14" s="233"/>
      <c r="D14" s="232"/>
      <c r="E14" s="233"/>
      <c r="F14" s="221"/>
      <c r="G14" s="233"/>
      <c r="H14" s="221"/>
      <c r="I14" s="233"/>
      <c r="J14" s="221"/>
      <c r="K14" s="207"/>
    </row>
    <row r="15" spans="1:11">
      <c r="A15" s="227"/>
      <c r="B15" s="221"/>
      <c r="C15" s="233"/>
      <c r="D15" s="232"/>
      <c r="E15" s="233"/>
      <c r="F15" s="221"/>
      <c r="G15" s="233"/>
      <c r="H15" s="221"/>
      <c r="I15" s="233"/>
      <c r="J15" s="221"/>
      <c r="K15" s="207"/>
    </row>
    <row r="16" spans="1:11">
      <c r="A16" s="227"/>
      <c r="B16" s="235"/>
      <c r="C16" s="227"/>
      <c r="D16" s="232"/>
      <c r="E16" s="227"/>
      <c r="F16" s="221"/>
      <c r="G16" s="233"/>
      <c r="H16" s="221"/>
      <c r="I16" s="227"/>
      <c r="J16" s="221"/>
      <c r="K16" s="207"/>
    </row>
    <row r="17" spans="1:12">
      <c r="A17" s="224" t="s">
        <v>22</v>
      </c>
      <c r="B17" s="223">
        <f>SUM(B9:B16)</f>
        <v>0</v>
      </c>
      <c r="C17" s="224" t="s">
        <v>22</v>
      </c>
      <c r="D17" s="223">
        <f>SUM(D9:D16)</f>
        <v>0</v>
      </c>
      <c r="E17" s="224" t="s">
        <v>22</v>
      </c>
      <c r="F17" s="237">
        <f>SUM(F9:F16)</f>
        <v>0</v>
      </c>
      <c r="G17" s="224" t="s">
        <v>22</v>
      </c>
      <c r="H17" s="223">
        <f>SUM(H9:H16)</f>
        <v>0</v>
      </c>
      <c r="I17" s="224" t="s">
        <v>22</v>
      </c>
      <c r="J17" s="223">
        <f>SUM(J9:J16)</f>
        <v>0</v>
      </c>
      <c r="K17" s="223">
        <f>SUM(B17+D17+F17+H17+J17)</f>
        <v>0</v>
      </c>
    </row>
    <row r="18" spans="1:12">
      <c r="A18" s="224" t="s">
        <v>23</v>
      </c>
      <c r="B18" s="223">
        <f>SUM(B7+B17)</f>
        <v>0</v>
      </c>
      <c r="C18" s="224" t="s">
        <v>23</v>
      </c>
      <c r="D18" s="223">
        <f>SUM(D7+D17)</f>
        <v>0</v>
      </c>
      <c r="E18" s="224" t="s">
        <v>23</v>
      </c>
      <c r="F18" s="223">
        <f>SUM(F7+F17)</f>
        <v>0</v>
      </c>
      <c r="G18" s="224" t="s">
        <v>23</v>
      </c>
      <c r="H18" s="223">
        <f>SUM(H7+H17)</f>
        <v>0</v>
      </c>
      <c r="I18" s="224" t="s">
        <v>23</v>
      </c>
      <c r="J18" s="223">
        <f>SUM(J7+J17)</f>
        <v>0</v>
      </c>
      <c r="K18" s="223">
        <f>SUM(B18+D18+F18+H18+J18)</f>
        <v>0</v>
      </c>
    </row>
    <row r="19" spans="1:12">
      <c r="A19" s="224" t="s">
        <v>24</v>
      </c>
      <c r="B19" s="225"/>
      <c r="C19" s="224" t="s">
        <v>24</v>
      </c>
      <c r="D19" s="226"/>
      <c r="E19" s="224" t="s">
        <v>24</v>
      </c>
      <c r="F19" s="207"/>
      <c r="G19" s="224" t="s">
        <v>24</v>
      </c>
      <c r="H19" s="208"/>
      <c r="I19" s="224" t="s">
        <v>24</v>
      </c>
      <c r="J19" s="208"/>
      <c r="K19" s="207"/>
    </row>
    <row r="20" spans="1:12">
      <c r="A20" s="227"/>
      <c r="B20" s="221"/>
      <c r="C20" s="233"/>
      <c r="D20" s="221"/>
      <c r="E20" s="233"/>
      <c r="F20" s="221"/>
      <c r="G20" s="233"/>
      <c r="H20" s="221"/>
      <c r="I20" s="233"/>
      <c r="J20" s="221"/>
      <c r="K20" s="207"/>
    </row>
    <row r="21" spans="1:12">
      <c r="A21" s="227"/>
      <c r="B21" s="221"/>
      <c r="C21" s="233"/>
      <c r="D21" s="221"/>
      <c r="E21" s="233"/>
      <c r="F21" s="221"/>
      <c r="G21" s="233"/>
      <c r="H21" s="221"/>
      <c r="I21" s="233"/>
      <c r="J21" s="221"/>
      <c r="K21" s="207"/>
    </row>
    <row r="22" spans="1:12">
      <c r="A22" s="227"/>
      <c r="B22" s="221"/>
      <c r="C22" s="236"/>
      <c r="D22" s="221"/>
      <c r="E22" s="236"/>
      <c r="F22" s="221"/>
      <c r="G22" s="236"/>
      <c r="H22" s="221"/>
      <c r="I22" s="230"/>
      <c r="J22" s="221"/>
      <c r="K22" s="207"/>
    </row>
    <row r="23" spans="1:12">
      <c r="A23" s="227"/>
      <c r="B23" s="221"/>
      <c r="C23" s="233"/>
      <c r="D23" s="221"/>
      <c r="E23" s="233"/>
      <c r="F23" s="221"/>
      <c r="G23" s="233"/>
      <c r="H23" s="221"/>
      <c r="I23" s="233"/>
      <c r="J23" s="221"/>
      <c r="K23" s="207"/>
    </row>
    <row r="24" spans="1:12">
      <c r="A24" s="227"/>
      <c r="B24" s="221"/>
      <c r="C24" s="236"/>
      <c r="D24" s="221"/>
      <c r="E24" s="236"/>
      <c r="F24" s="221"/>
      <c r="G24" s="236"/>
      <c r="H24" s="221"/>
      <c r="I24" s="230"/>
      <c r="J24" s="221"/>
      <c r="K24" s="207"/>
    </row>
    <row r="25" spans="1:12">
      <c r="A25" s="227"/>
      <c r="B25" s="221"/>
      <c r="C25" s="233"/>
      <c r="D25" s="221"/>
      <c r="E25" s="233"/>
      <c r="F25" s="221"/>
      <c r="G25" s="233"/>
      <c r="H25" s="221"/>
      <c r="I25" s="233"/>
      <c r="J25" s="221"/>
      <c r="K25" s="207"/>
    </row>
    <row r="26" spans="1:12">
      <c r="A26" s="227"/>
      <c r="B26" s="221"/>
      <c r="C26" s="233"/>
      <c r="D26" s="221"/>
      <c r="E26" s="233"/>
      <c r="F26" s="221"/>
      <c r="G26" s="233"/>
      <c r="H26" s="221"/>
      <c r="I26" s="233"/>
      <c r="J26" s="221"/>
      <c r="K26" s="207"/>
    </row>
    <row r="27" spans="1:12">
      <c r="A27" s="227"/>
      <c r="B27" s="221"/>
      <c r="C27" s="227"/>
      <c r="D27" s="221"/>
      <c r="E27" s="227"/>
      <c r="F27" s="221"/>
      <c r="G27" s="233"/>
      <c r="H27" s="221"/>
      <c r="I27" s="233"/>
      <c r="J27" s="221"/>
      <c r="K27" s="207"/>
    </row>
    <row r="28" spans="1:12">
      <c r="A28" s="224" t="s">
        <v>25</v>
      </c>
      <c r="B28" s="223">
        <f>SUM(B20:B27)</f>
        <v>0</v>
      </c>
      <c r="C28" s="224" t="s">
        <v>25</v>
      </c>
      <c r="D28" s="223">
        <f>SUM(D20:D27)</f>
        <v>0</v>
      </c>
      <c r="E28" s="224" t="s">
        <v>25</v>
      </c>
      <c r="F28" s="237">
        <f>SUM(F20:F27)</f>
        <v>0</v>
      </c>
      <c r="G28" s="224" t="s">
        <v>25</v>
      </c>
      <c r="H28" s="237">
        <f>SUM(H20:H27)</f>
        <v>0</v>
      </c>
      <c r="I28" s="224" t="s">
        <v>25</v>
      </c>
      <c r="J28" s="223">
        <f>SUM(J20:J27)</f>
        <v>0</v>
      </c>
      <c r="K28" s="223">
        <f>SUM(B28+D28+F28+H28+J28)</f>
        <v>0</v>
      </c>
    </row>
    <row r="29" spans="1:12">
      <c r="A29" s="224" t="s">
        <v>225</v>
      </c>
      <c r="B29" s="223">
        <f>SUM(B18-B28)</f>
        <v>0</v>
      </c>
      <c r="C29" s="224" t="s">
        <v>225</v>
      </c>
      <c r="D29" s="223">
        <f>SUM(D18-D28)</f>
        <v>0</v>
      </c>
      <c r="E29" s="224" t="s">
        <v>225</v>
      </c>
      <c r="F29" s="223">
        <f>SUM(F18-F28)</f>
        <v>0</v>
      </c>
      <c r="G29" s="224" t="s">
        <v>225</v>
      </c>
      <c r="H29" s="223">
        <f>SUM(H18-H28)</f>
        <v>0</v>
      </c>
      <c r="I29" s="224" t="s">
        <v>225</v>
      </c>
      <c r="J29" s="223">
        <f>SUM(J18-J28)</f>
        <v>0</v>
      </c>
      <c r="K29" s="238">
        <f>SUM(B29+D29+F29+H29+J29)</f>
        <v>0</v>
      </c>
      <c r="L29" s="210" t="s">
        <v>226</v>
      </c>
    </row>
    <row r="30" spans="1:12">
      <c r="A30" s="224"/>
      <c r="B30" s="239" t="str">
        <f>IF(B29&lt;0,"See Tab B","")</f>
        <v/>
      </c>
      <c r="C30" s="224"/>
      <c r="D30" s="239" t="str">
        <f>IF(D29&lt;0,"See Tab B","")</f>
        <v/>
      </c>
      <c r="E30" s="224"/>
      <c r="F30" s="239" t="str">
        <f>IF(F29&lt;0,"See Tab B","")</f>
        <v/>
      </c>
      <c r="G30" s="208"/>
      <c r="H30" s="239" t="str">
        <f>IF(H29&lt;0,"See Tab B","")</f>
        <v/>
      </c>
      <c r="I30" s="208"/>
      <c r="J30" s="239" t="str">
        <f>IF(J29&lt;0,"See Tab B","")</f>
        <v/>
      </c>
      <c r="K30" s="238">
        <f>SUM(K7+K17-K28)</f>
        <v>0</v>
      </c>
      <c r="L30" s="210" t="s">
        <v>226</v>
      </c>
    </row>
    <row r="31" spans="1:12">
      <c r="A31" s="208"/>
      <c r="B31" s="240"/>
      <c r="C31" s="208"/>
      <c r="D31" s="207"/>
      <c r="E31" s="208"/>
      <c r="F31" s="208"/>
      <c r="G31" s="241" t="s">
        <v>227</v>
      </c>
      <c r="H31" s="241"/>
      <c r="I31" s="241"/>
      <c r="J31" s="241"/>
      <c r="K31" s="208"/>
    </row>
    <row r="32" spans="1:12">
      <c r="A32" s="208"/>
      <c r="B32" s="240"/>
      <c r="C32" s="208"/>
      <c r="D32" s="208"/>
      <c r="E32" s="208"/>
      <c r="F32" s="208"/>
      <c r="G32" s="208"/>
      <c r="H32" s="208"/>
      <c r="I32" s="208"/>
      <c r="J32" s="208"/>
      <c r="K32" s="208"/>
    </row>
    <row r="33" spans="1:11">
      <c r="A33" s="208"/>
      <c r="B33" s="240"/>
      <c r="C33" s="208"/>
      <c r="D33" s="208"/>
      <c r="E33" s="242" t="s">
        <v>138</v>
      </c>
      <c r="F33" s="243"/>
      <c r="G33" s="208"/>
      <c r="H33" s="208"/>
      <c r="I33" s="208"/>
      <c r="J33" s="208"/>
      <c r="K33" s="208"/>
    </row>
    <row r="34" spans="1:11">
      <c r="B34" s="244"/>
    </row>
    <row r="35" spans="1:11">
      <c r="B35" s="244"/>
    </row>
    <row r="36" spans="1:11">
      <c r="B36" s="244"/>
    </row>
    <row r="37" spans="1:11">
      <c r="B37" s="244"/>
    </row>
    <row r="38" spans="1:11">
      <c r="B38" s="244"/>
    </row>
    <row r="39" spans="1:11">
      <c r="B39" s="244"/>
    </row>
    <row r="40" spans="1:11">
      <c r="B40" s="244"/>
    </row>
    <row r="41" spans="1:11">
      <c r="B41" s="244"/>
    </row>
  </sheetData>
  <sheetProtection sheet="1" objects="1" scenarios="1"/>
  <mergeCells count="5">
    <mergeCell ref="A5:B5"/>
    <mergeCell ref="C5:D5"/>
    <mergeCell ref="E5:F5"/>
    <mergeCell ref="G5:H5"/>
    <mergeCell ref="I5:J5"/>
  </mergeCells>
  <pageMargins left="0.7" right="0.7" top="0.75" bottom="0.75" header="0.3" footer="0.3"/>
  <pageSetup scale="8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I56" sqref="I56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input!F8</f>
        <v>2014</v>
      </c>
    </row>
    <row r="2" spans="1:6">
      <c r="A2" s="1" t="s">
        <v>38</v>
      </c>
      <c r="B2" s="1"/>
      <c r="C2" s="113" t="str">
        <f>input!F5</f>
        <v>SUMNER COUNTY</v>
      </c>
      <c r="D2" s="114"/>
      <c r="E2" s="1"/>
      <c r="F2" s="1"/>
    </row>
    <row r="3" spans="1:6">
      <c r="A3" s="26" t="s">
        <v>8</v>
      </c>
      <c r="B3" s="26"/>
      <c r="C3" s="248" t="str">
        <f>cert2!A10</f>
        <v>Fire Dist. # 3</v>
      </c>
      <c r="D3" s="249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/>
    </row>
    <row r="18" spans="1:6">
      <c r="A18" s="38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165">
        <f>+F35+F37</f>
        <v>0</v>
      </c>
    </row>
    <row r="39" spans="1:7">
      <c r="A39" s="1"/>
      <c r="B39" s="1"/>
      <c r="C39" s="1"/>
      <c r="D39" s="1"/>
      <c r="E39" s="4" t="s">
        <v>29</v>
      </c>
      <c r="F39" s="193">
        <f>IF(F38-F24&gt;0,F38-F24,0)</f>
        <v>0</v>
      </c>
    </row>
    <row r="40" spans="1:7">
      <c r="A40" s="299" t="s">
        <v>167</v>
      </c>
      <c r="B40" s="300"/>
      <c r="C40" s="300"/>
      <c r="D40" s="300"/>
      <c r="E40" s="189"/>
      <c r="F40" s="193">
        <f>ROUND(IF($E$40&gt;0,($F$39*$E$40),0),0)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250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inputVehicle!E$5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inputVehicle!E$7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inputVehicle!E$9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inputVehicle!E$11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workbookViewId="0">
      <selection activeCell="I2" sqref="I2"/>
    </sheetView>
  </sheetViews>
  <sheetFormatPr defaultRowHeight="15.75"/>
  <cols>
    <col min="1" max="1" width="14.85546875" style="210" customWidth="1"/>
    <col min="2" max="2" width="9.5703125" style="210" customWidth="1"/>
    <col min="3" max="3" width="14.85546875" style="210" customWidth="1"/>
    <col min="4" max="4" width="9.5703125" style="210" customWidth="1"/>
    <col min="5" max="5" width="14.85546875" style="210" customWidth="1"/>
    <col min="6" max="6" width="9.5703125" style="210" customWidth="1"/>
    <col min="7" max="7" width="14.85546875" style="210" customWidth="1"/>
    <col min="8" max="8" width="9.5703125" style="210" customWidth="1"/>
    <col min="9" max="9" width="14.85546875" style="210" customWidth="1"/>
    <col min="10" max="16384" width="9.140625" style="210"/>
  </cols>
  <sheetData>
    <row r="1" spans="1:11">
      <c r="A1" s="206" t="str">
        <f>input!F5</f>
        <v>SUMNER COUNTY</v>
      </c>
      <c r="B1" s="207"/>
      <c r="C1" s="208"/>
      <c r="D1" s="208"/>
      <c r="E1" s="208"/>
      <c r="F1" s="209" t="s">
        <v>216</v>
      </c>
      <c r="G1" s="208"/>
      <c r="H1" s="208"/>
      <c r="I1" s="208"/>
      <c r="J1" s="208"/>
      <c r="K1" s="208">
        <f>input!F8</f>
        <v>2014</v>
      </c>
    </row>
    <row r="2" spans="1:11">
      <c r="A2" s="208"/>
      <c r="B2" s="208"/>
      <c r="C2" s="208"/>
      <c r="D2" s="208"/>
      <c r="E2" s="208"/>
      <c r="F2" s="211" t="str">
        <f>CONCATENATE("(Only the actual budget year for ",input!F8-2," is to be shown)")</f>
        <v>(Only the actual budget year for 2012 is to be shown)</v>
      </c>
      <c r="G2" s="208"/>
      <c r="H2" s="208"/>
      <c r="I2" s="208"/>
      <c r="J2" s="208"/>
      <c r="K2" s="208"/>
    </row>
    <row r="3" spans="1:11">
      <c r="A3" s="208" t="s">
        <v>217</v>
      </c>
      <c r="B3" s="208"/>
      <c r="C3" s="208"/>
      <c r="D3" s="208"/>
      <c r="E3" s="208"/>
      <c r="F3" s="207"/>
      <c r="G3" s="208"/>
      <c r="H3" s="208"/>
      <c r="I3" s="208"/>
      <c r="J3" s="208"/>
      <c r="K3" s="208"/>
    </row>
    <row r="4" spans="1:11">
      <c r="A4" s="208" t="s">
        <v>218</v>
      </c>
      <c r="B4" s="208"/>
      <c r="C4" s="208" t="s">
        <v>219</v>
      </c>
      <c r="D4" s="208"/>
      <c r="E4" s="208" t="s">
        <v>220</v>
      </c>
      <c r="F4" s="207"/>
      <c r="G4" s="208" t="s">
        <v>221</v>
      </c>
      <c r="H4" s="208"/>
      <c r="I4" s="208" t="s">
        <v>222</v>
      </c>
      <c r="J4" s="208"/>
      <c r="K4" s="208"/>
    </row>
    <row r="5" spans="1:11">
      <c r="A5" s="318"/>
      <c r="B5" s="319"/>
      <c r="C5" s="318"/>
      <c r="D5" s="319"/>
      <c r="E5" s="318"/>
      <c r="F5" s="319"/>
      <c r="G5" s="318"/>
      <c r="H5" s="319"/>
      <c r="I5" s="318"/>
      <c r="J5" s="319"/>
      <c r="K5" s="212"/>
    </row>
    <row r="6" spans="1:11">
      <c r="A6" s="213" t="s">
        <v>223</v>
      </c>
      <c r="B6" s="214"/>
      <c r="C6" s="215" t="s">
        <v>223</v>
      </c>
      <c r="D6" s="216"/>
      <c r="E6" s="215" t="s">
        <v>223</v>
      </c>
      <c r="F6" s="217"/>
      <c r="G6" s="215" t="s">
        <v>223</v>
      </c>
      <c r="H6" s="218"/>
      <c r="I6" s="215" t="s">
        <v>223</v>
      </c>
      <c r="J6" s="208"/>
      <c r="K6" s="219" t="s">
        <v>34</v>
      </c>
    </row>
    <row r="7" spans="1:11">
      <c r="A7" s="220" t="s">
        <v>224</v>
      </c>
      <c r="B7" s="221"/>
      <c r="C7" s="222" t="s">
        <v>224</v>
      </c>
      <c r="D7" s="221"/>
      <c r="E7" s="222" t="s">
        <v>224</v>
      </c>
      <c r="F7" s="221"/>
      <c r="G7" s="222" t="s">
        <v>224</v>
      </c>
      <c r="H7" s="221"/>
      <c r="I7" s="222" t="s">
        <v>224</v>
      </c>
      <c r="J7" s="221"/>
      <c r="K7" s="223">
        <f>SUM(B7+D7+F7+H7+J7)</f>
        <v>0</v>
      </c>
    </row>
    <row r="8" spans="1:11">
      <c r="A8" s="224" t="s">
        <v>134</v>
      </c>
      <c r="B8" s="225"/>
      <c r="C8" s="224" t="s">
        <v>134</v>
      </c>
      <c r="D8" s="226"/>
      <c r="E8" s="224" t="s">
        <v>134</v>
      </c>
      <c r="F8" s="207"/>
      <c r="G8" s="224" t="s">
        <v>134</v>
      </c>
      <c r="H8" s="208"/>
      <c r="I8" s="224" t="s">
        <v>134</v>
      </c>
      <c r="J8" s="208"/>
      <c r="K8" s="207"/>
    </row>
    <row r="9" spans="1:11">
      <c r="A9" s="227"/>
      <c r="B9" s="221"/>
      <c r="C9" s="227"/>
      <c r="D9" s="221"/>
      <c r="E9" s="227"/>
      <c r="F9" s="221"/>
      <c r="G9" s="227"/>
      <c r="H9" s="221"/>
      <c r="I9" s="227"/>
      <c r="J9" s="221"/>
      <c r="K9" s="207"/>
    </row>
    <row r="10" spans="1:11">
      <c r="A10" s="227"/>
      <c r="B10" s="221"/>
      <c r="C10" s="227"/>
      <c r="D10" s="221"/>
      <c r="E10" s="227"/>
      <c r="F10" s="221"/>
      <c r="G10" s="227"/>
      <c r="H10" s="221"/>
      <c r="I10" s="227"/>
      <c r="J10" s="221"/>
      <c r="K10" s="207"/>
    </row>
    <row r="11" spans="1:11">
      <c r="A11" s="227"/>
      <c r="B11" s="221"/>
      <c r="C11" s="228"/>
      <c r="D11" s="229"/>
      <c r="E11" s="228"/>
      <c r="F11" s="221"/>
      <c r="G11" s="228"/>
      <c r="H11" s="221"/>
      <c r="I11" s="230"/>
      <c r="J11" s="221"/>
      <c r="K11" s="207"/>
    </row>
    <row r="12" spans="1:11">
      <c r="A12" s="227"/>
      <c r="B12" s="231"/>
      <c r="C12" s="227"/>
      <c r="D12" s="232"/>
      <c r="E12" s="233"/>
      <c r="F12" s="221"/>
      <c r="G12" s="233"/>
      <c r="H12" s="221"/>
      <c r="I12" s="233"/>
      <c r="J12" s="221"/>
      <c r="K12" s="207"/>
    </row>
    <row r="13" spans="1:11">
      <c r="A13" s="234"/>
      <c r="B13" s="235"/>
      <c r="C13" s="236"/>
      <c r="D13" s="232"/>
      <c r="E13" s="236"/>
      <c r="F13" s="221"/>
      <c r="G13" s="236"/>
      <c r="H13" s="221"/>
      <c r="I13" s="230"/>
      <c r="J13" s="221"/>
      <c r="K13" s="207"/>
    </row>
    <row r="14" spans="1:11">
      <c r="A14" s="227"/>
      <c r="B14" s="221"/>
      <c r="C14" s="233"/>
      <c r="D14" s="232"/>
      <c r="E14" s="233"/>
      <c r="F14" s="221"/>
      <c r="G14" s="233"/>
      <c r="H14" s="221"/>
      <c r="I14" s="233"/>
      <c r="J14" s="221"/>
      <c r="K14" s="207"/>
    </row>
    <row r="15" spans="1:11">
      <c r="A15" s="227"/>
      <c r="B15" s="221"/>
      <c r="C15" s="233"/>
      <c r="D15" s="232"/>
      <c r="E15" s="233"/>
      <c r="F15" s="221"/>
      <c r="G15" s="233"/>
      <c r="H15" s="221"/>
      <c r="I15" s="233"/>
      <c r="J15" s="221"/>
      <c r="K15" s="207"/>
    </row>
    <row r="16" spans="1:11">
      <c r="A16" s="227"/>
      <c r="B16" s="235"/>
      <c r="C16" s="227"/>
      <c r="D16" s="232"/>
      <c r="E16" s="227"/>
      <c r="F16" s="221"/>
      <c r="G16" s="233"/>
      <c r="H16" s="221"/>
      <c r="I16" s="227"/>
      <c r="J16" s="221"/>
      <c r="K16" s="207"/>
    </row>
    <row r="17" spans="1:12">
      <c r="A17" s="224" t="s">
        <v>22</v>
      </c>
      <c r="B17" s="223">
        <f>SUM(B9:B16)</f>
        <v>0</v>
      </c>
      <c r="C17" s="224" t="s">
        <v>22</v>
      </c>
      <c r="D17" s="223">
        <f>SUM(D9:D16)</f>
        <v>0</v>
      </c>
      <c r="E17" s="224" t="s">
        <v>22</v>
      </c>
      <c r="F17" s="237">
        <f>SUM(F9:F16)</f>
        <v>0</v>
      </c>
      <c r="G17" s="224" t="s">
        <v>22</v>
      </c>
      <c r="H17" s="223">
        <f>SUM(H9:H16)</f>
        <v>0</v>
      </c>
      <c r="I17" s="224" t="s">
        <v>22</v>
      </c>
      <c r="J17" s="223">
        <f>SUM(J9:J16)</f>
        <v>0</v>
      </c>
      <c r="K17" s="223">
        <f>SUM(B17+D17+F17+H17+J17)</f>
        <v>0</v>
      </c>
    </row>
    <row r="18" spans="1:12">
      <c r="A18" s="224" t="s">
        <v>23</v>
      </c>
      <c r="B18" s="223">
        <f>SUM(B7+B17)</f>
        <v>0</v>
      </c>
      <c r="C18" s="224" t="s">
        <v>23</v>
      </c>
      <c r="D18" s="223">
        <f>SUM(D7+D17)</f>
        <v>0</v>
      </c>
      <c r="E18" s="224" t="s">
        <v>23</v>
      </c>
      <c r="F18" s="223">
        <f>SUM(F7+F17)</f>
        <v>0</v>
      </c>
      <c r="G18" s="224" t="s">
        <v>23</v>
      </c>
      <c r="H18" s="223">
        <f>SUM(H7+H17)</f>
        <v>0</v>
      </c>
      <c r="I18" s="224" t="s">
        <v>23</v>
      </c>
      <c r="J18" s="223">
        <f>SUM(J7+J17)</f>
        <v>0</v>
      </c>
      <c r="K18" s="223">
        <f>SUM(B18+D18+F18+H18+J18)</f>
        <v>0</v>
      </c>
    </row>
    <row r="19" spans="1:12">
      <c r="A19" s="224" t="s">
        <v>24</v>
      </c>
      <c r="B19" s="225"/>
      <c r="C19" s="224" t="s">
        <v>24</v>
      </c>
      <c r="D19" s="226"/>
      <c r="E19" s="224" t="s">
        <v>24</v>
      </c>
      <c r="F19" s="207"/>
      <c r="G19" s="224" t="s">
        <v>24</v>
      </c>
      <c r="H19" s="208"/>
      <c r="I19" s="224" t="s">
        <v>24</v>
      </c>
      <c r="J19" s="208"/>
      <c r="K19" s="207"/>
    </row>
    <row r="20" spans="1:12">
      <c r="A20" s="227"/>
      <c r="B20" s="221"/>
      <c r="C20" s="233"/>
      <c r="D20" s="221"/>
      <c r="E20" s="233"/>
      <c r="F20" s="221"/>
      <c r="G20" s="233"/>
      <c r="H20" s="221"/>
      <c r="I20" s="233"/>
      <c r="J20" s="221"/>
      <c r="K20" s="207"/>
    </row>
    <row r="21" spans="1:12">
      <c r="A21" s="227"/>
      <c r="B21" s="221"/>
      <c r="C21" s="233"/>
      <c r="D21" s="221"/>
      <c r="E21" s="233"/>
      <c r="F21" s="221"/>
      <c r="G21" s="233"/>
      <c r="H21" s="221"/>
      <c r="I21" s="233"/>
      <c r="J21" s="221"/>
      <c r="K21" s="207"/>
    </row>
    <row r="22" spans="1:12">
      <c r="A22" s="227"/>
      <c r="B22" s="221"/>
      <c r="C22" s="236"/>
      <c r="D22" s="221"/>
      <c r="E22" s="236"/>
      <c r="F22" s="221"/>
      <c r="G22" s="236"/>
      <c r="H22" s="221"/>
      <c r="I22" s="230"/>
      <c r="J22" s="221"/>
      <c r="K22" s="207"/>
    </row>
    <row r="23" spans="1:12">
      <c r="A23" s="227"/>
      <c r="B23" s="221"/>
      <c r="C23" s="233"/>
      <c r="D23" s="221"/>
      <c r="E23" s="233"/>
      <c r="F23" s="221"/>
      <c r="G23" s="233"/>
      <c r="H23" s="221"/>
      <c r="I23" s="233"/>
      <c r="J23" s="221"/>
      <c r="K23" s="207"/>
    </row>
    <row r="24" spans="1:12">
      <c r="A24" s="227"/>
      <c r="B24" s="221"/>
      <c r="C24" s="236"/>
      <c r="D24" s="221"/>
      <c r="E24" s="236"/>
      <c r="F24" s="221"/>
      <c r="G24" s="236"/>
      <c r="H24" s="221"/>
      <c r="I24" s="230"/>
      <c r="J24" s="221"/>
      <c r="K24" s="207"/>
    </row>
    <row r="25" spans="1:12">
      <c r="A25" s="227"/>
      <c r="B25" s="221"/>
      <c r="C25" s="233"/>
      <c r="D25" s="221"/>
      <c r="E25" s="233"/>
      <c r="F25" s="221"/>
      <c r="G25" s="233"/>
      <c r="H25" s="221"/>
      <c r="I25" s="233"/>
      <c r="J25" s="221"/>
      <c r="K25" s="207"/>
    </row>
    <row r="26" spans="1:12">
      <c r="A26" s="227"/>
      <c r="B26" s="221"/>
      <c r="C26" s="233"/>
      <c r="D26" s="221"/>
      <c r="E26" s="233"/>
      <c r="F26" s="221"/>
      <c r="G26" s="233"/>
      <c r="H26" s="221"/>
      <c r="I26" s="233"/>
      <c r="J26" s="221"/>
      <c r="K26" s="207"/>
    </row>
    <row r="27" spans="1:12">
      <c r="A27" s="227"/>
      <c r="B27" s="221"/>
      <c r="C27" s="227"/>
      <c r="D27" s="221"/>
      <c r="E27" s="227"/>
      <c r="F27" s="221"/>
      <c r="G27" s="233"/>
      <c r="H27" s="221"/>
      <c r="I27" s="233"/>
      <c r="J27" s="221"/>
      <c r="K27" s="207"/>
    </row>
    <row r="28" spans="1:12">
      <c r="A28" s="224" t="s">
        <v>25</v>
      </c>
      <c r="B28" s="223">
        <f>SUM(B20:B27)</f>
        <v>0</v>
      </c>
      <c r="C28" s="224" t="s">
        <v>25</v>
      </c>
      <c r="D28" s="223">
        <f>SUM(D20:D27)</f>
        <v>0</v>
      </c>
      <c r="E28" s="224" t="s">
        <v>25</v>
      </c>
      <c r="F28" s="237">
        <f>SUM(F20:F27)</f>
        <v>0</v>
      </c>
      <c r="G28" s="224" t="s">
        <v>25</v>
      </c>
      <c r="H28" s="237">
        <f>SUM(H20:H27)</f>
        <v>0</v>
      </c>
      <c r="I28" s="224" t="s">
        <v>25</v>
      </c>
      <c r="J28" s="223">
        <f>SUM(J20:J27)</f>
        <v>0</v>
      </c>
      <c r="K28" s="223">
        <f>SUM(B28+D28+F28+H28+J28)</f>
        <v>0</v>
      </c>
    </row>
    <row r="29" spans="1:12">
      <c r="A29" s="224" t="s">
        <v>225</v>
      </c>
      <c r="B29" s="223">
        <f>SUM(B18-B28)</f>
        <v>0</v>
      </c>
      <c r="C29" s="224" t="s">
        <v>225</v>
      </c>
      <c r="D29" s="223">
        <f>SUM(D18-D28)</f>
        <v>0</v>
      </c>
      <c r="E29" s="224" t="s">
        <v>225</v>
      </c>
      <c r="F29" s="223">
        <f>SUM(F18-F28)</f>
        <v>0</v>
      </c>
      <c r="G29" s="224" t="s">
        <v>225</v>
      </c>
      <c r="H29" s="223">
        <f>SUM(H18-H28)</f>
        <v>0</v>
      </c>
      <c r="I29" s="224" t="s">
        <v>225</v>
      </c>
      <c r="J29" s="223">
        <f>SUM(J18-J28)</f>
        <v>0</v>
      </c>
      <c r="K29" s="238">
        <f>SUM(B29+D29+F29+H29+J29)</f>
        <v>0</v>
      </c>
      <c r="L29" s="210" t="s">
        <v>226</v>
      </c>
    </row>
    <row r="30" spans="1:12">
      <c r="A30" s="224"/>
      <c r="B30" s="239" t="str">
        <f>IF(B29&lt;0,"See Tab B","")</f>
        <v/>
      </c>
      <c r="C30" s="224"/>
      <c r="D30" s="239" t="str">
        <f>IF(D29&lt;0,"See Tab B","")</f>
        <v/>
      </c>
      <c r="E30" s="224"/>
      <c r="F30" s="239" t="str">
        <f>IF(F29&lt;0,"See Tab B","")</f>
        <v/>
      </c>
      <c r="G30" s="208"/>
      <c r="H30" s="239" t="str">
        <f>IF(H29&lt;0,"See Tab B","")</f>
        <v/>
      </c>
      <c r="I30" s="208"/>
      <c r="J30" s="239" t="str">
        <f>IF(J29&lt;0,"See Tab B","")</f>
        <v/>
      </c>
      <c r="K30" s="238">
        <f>SUM(K7+K17-K28)</f>
        <v>0</v>
      </c>
      <c r="L30" s="210" t="s">
        <v>226</v>
      </c>
    </row>
    <row r="31" spans="1:12">
      <c r="A31" s="208"/>
      <c r="B31" s="240"/>
      <c r="C31" s="208"/>
      <c r="D31" s="207"/>
      <c r="E31" s="208"/>
      <c r="F31" s="208"/>
      <c r="G31" s="241" t="s">
        <v>227</v>
      </c>
      <c r="H31" s="241"/>
      <c r="I31" s="241"/>
      <c r="J31" s="241"/>
      <c r="K31" s="208"/>
    </row>
    <row r="32" spans="1:12">
      <c r="A32" s="208"/>
      <c r="B32" s="240"/>
      <c r="C32" s="208"/>
      <c r="D32" s="208"/>
      <c r="E32" s="208"/>
      <c r="F32" s="208"/>
      <c r="G32" s="208"/>
      <c r="H32" s="208"/>
      <c r="I32" s="208"/>
      <c r="J32" s="208"/>
      <c r="K32" s="208"/>
    </row>
    <row r="33" spans="1:11">
      <c r="A33" s="208"/>
      <c r="B33" s="240"/>
      <c r="C33" s="208"/>
      <c r="D33" s="208"/>
      <c r="E33" s="242" t="s">
        <v>138</v>
      </c>
      <c r="F33" s="243"/>
      <c r="G33" s="208"/>
      <c r="H33" s="208"/>
      <c r="I33" s="208"/>
      <c r="J33" s="208"/>
      <c r="K33" s="208"/>
    </row>
    <row r="34" spans="1:11">
      <c r="B34" s="244"/>
    </row>
    <row r="35" spans="1:11">
      <c r="B35" s="244"/>
    </row>
    <row r="36" spans="1:11">
      <c r="B36" s="244"/>
    </row>
    <row r="37" spans="1:11">
      <c r="B37" s="244"/>
    </row>
    <row r="38" spans="1:11">
      <c r="B38" s="244"/>
    </row>
    <row r="39" spans="1:11">
      <c r="B39" s="244"/>
    </row>
    <row r="40" spans="1:11">
      <c r="B40" s="244"/>
    </row>
    <row r="41" spans="1:11">
      <c r="B41" s="244"/>
    </row>
  </sheetData>
  <sheetProtection sheet="1" objects="1" scenarios="1"/>
  <mergeCells count="5">
    <mergeCell ref="A5:B5"/>
    <mergeCell ref="C5:D5"/>
    <mergeCell ref="E5:F5"/>
    <mergeCell ref="G5:H5"/>
    <mergeCell ref="I5:J5"/>
  </mergeCells>
  <pageMargins left="0.7" right="0.7" top="0.75" bottom="0.75" header="0.3" footer="0.3"/>
  <pageSetup scale="89" orientation="landscape" blackAndWhite="1" r:id="rId1"/>
</worksheet>
</file>

<file path=xl/worksheets/sheet7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4"/>
  <sheetViews>
    <sheetView workbookViewId="0">
      <selection activeCell="J32" sqref="J32"/>
    </sheetView>
  </sheetViews>
  <sheetFormatPr defaultRowHeight="15.75"/>
  <cols>
    <col min="1" max="16384" width="9.140625" style="3"/>
  </cols>
  <sheetData>
    <row r="1" spans="1:9">
      <c r="A1" s="321" t="s">
        <v>98</v>
      </c>
      <c r="B1" s="321"/>
      <c r="C1" s="321"/>
      <c r="D1" s="321"/>
      <c r="E1" s="321"/>
      <c r="F1" s="321"/>
      <c r="G1" s="321"/>
      <c r="H1" s="321"/>
      <c r="I1" s="321"/>
    </row>
    <row r="3" spans="1:9">
      <c r="A3" s="320" t="s">
        <v>99</v>
      </c>
      <c r="B3" s="320"/>
      <c r="C3" s="320"/>
      <c r="D3" s="320"/>
      <c r="E3" s="320"/>
      <c r="F3" s="320"/>
      <c r="G3" s="320"/>
      <c r="H3" s="320"/>
      <c r="I3" s="320"/>
    </row>
    <row r="4" spans="1:9">
      <c r="E4" s="167"/>
      <c r="F4" s="167"/>
      <c r="G4" s="167"/>
    </row>
    <row r="5" spans="1:9">
      <c r="A5" s="23" t="s">
        <v>100</v>
      </c>
    </row>
    <row r="6" spans="1:9">
      <c r="A6" s="23" t="s">
        <v>174</v>
      </c>
    </row>
    <row r="9" spans="1:9">
      <c r="A9" s="3" t="s">
        <v>169</v>
      </c>
    </row>
    <row r="10" spans="1:9">
      <c r="A10" s="23" t="s">
        <v>175</v>
      </c>
    </row>
    <row r="11" spans="1:9">
      <c r="A11" s="3" t="s">
        <v>101</v>
      </c>
    </row>
    <row r="12" spans="1:9">
      <c r="A12" s="3" t="s">
        <v>102</v>
      </c>
    </row>
    <row r="13" spans="1:9">
      <c r="A13" s="3" t="s">
        <v>103</v>
      </c>
    </row>
    <row r="14" spans="1:9">
      <c r="A14" s="3" t="s">
        <v>104</v>
      </c>
    </row>
    <row r="15" spans="1:9">
      <c r="A15" s="3" t="s">
        <v>105</v>
      </c>
    </row>
    <row r="17" spans="1:5">
      <c r="A17" s="3" t="s">
        <v>170</v>
      </c>
    </row>
    <row r="18" spans="1:5">
      <c r="A18" s="3" t="s">
        <v>106</v>
      </c>
    </row>
    <row r="20" spans="1:5">
      <c r="A20" s="23" t="s">
        <v>171</v>
      </c>
    </row>
    <row r="22" spans="1:5">
      <c r="A22" s="3" t="s">
        <v>172</v>
      </c>
    </row>
    <row r="24" spans="1:5">
      <c r="A24" s="23" t="s">
        <v>173</v>
      </c>
    </row>
    <row r="25" spans="1:5">
      <c r="A25" s="23" t="s">
        <v>176</v>
      </c>
    </row>
    <row r="26" spans="1:5">
      <c r="A26" s="3" t="s">
        <v>107</v>
      </c>
    </row>
    <row r="28" spans="1:5">
      <c r="A28" s="23" t="s">
        <v>177</v>
      </c>
    </row>
    <row r="29" spans="1:5">
      <c r="A29" s="3" t="s">
        <v>108</v>
      </c>
    </row>
    <row r="32" spans="1:5">
      <c r="E32" s="23" t="s">
        <v>109</v>
      </c>
    </row>
    <row r="35" spans="5:8">
      <c r="E35" s="168"/>
      <c r="F35" s="168"/>
      <c r="G35" s="168"/>
      <c r="H35" s="168"/>
    </row>
    <row r="36" spans="5:8">
      <c r="E36" s="3" t="s">
        <v>110</v>
      </c>
    </row>
    <row r="39" spans="5:8">
      <c r="E39" s="168"/>
      <c r="F39" s="168"/>
      <c r="G39" s="168"/>
      <c r="H39" s="168"/>
    </row>
    <row r="40" spans="5:8">
      <c r="E40" s="3" t="s">
        <v>111</v>
      </c>
    </row>
    <row r="43" spans="5:8">
      <c r="E43" s="168"/>
      <c r="F43" s="168"/>
      <c r="G43" s="168"/>
      <c r="H43" s="168"/>
    </row>
    <row r="44" spans="5:8">
      <c r="F44" s="3" t="s">
        <v>112</v>
      </c>
    </row>
  </sheetData>
  <sheetProtection sheet="1" objects="1" scenarios="1"/>
  <mergeCells count="2">
    <mergeCell ref="A3:I3"/>
    <mergeCell ref="A1:I1"/>
  </mergeCells>
  <phoneticPr fontId="5" type="noConversion"/>
  <pageMargins left="0.75" right="0.75" top="1" bottom="1" header="0.5" footer="0.5"/>
  <pageSetup scale="96" orientation="portrait" r:id="rId1"/>
  <headerFooter alignWithMargins="0">
    <oddFooter>&amp;Lrevised 8/06/07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R19" sqref="R19"/>
    </sheetView>
  </sheetViews>
  <sheetFormatPr defaultRowHeight="12.75"/>
  <cols>
    <col min="1" max="1" width="6.42578125" customWidth="1"/>
  </cols>
  <sheetData>
    <row r="1" spans="1:9" ht="15.75">
      <c r="A1" s="270" t="s">
        <v>299</v>
      </c>
    </row>
    <row r="2" spans="1:9" ht="15.75">
      <c r="A2" s="269" t="s">
        <v>300</v>
      </c>
    </row>
    <row r="3" spans="1:9" ht="0.75" customHeight="1"/>
    <row r="4" spans="1:9" ht="15.75">
      <c r="A4" s="3"/>
      <c r="B4" s="172"/>
      <c r="C4" s="3"/>
      <c r="D4" s="3"/>
      <c r="E4" s="3"/>
      <c r="F4" s="3"/>
      <c r="G4" s="3"/>
      <c r="H4" s="3"/>
      <c r="I4" s="3"/>
    </row>
    <row r="5" spans="1:9" ht="15.75">
      <c r="A5" s="171" t="s">
        <v>231</v>
      </c>
      <c r="B5" s="172"/>
      <c r="C5" s="3"/>
      <c r="D5" s="3"/>
      <c r="E5" s="3"/>
      <c r="F5" s="3"/>
      <c r="G5" s="3"/>
      <c r="H5" s="3"/>
      <c r="I5" s="3"/>
    </row>
    <row r="6" spans="1:9" ht="15.75">
      <c r="A6" s="3" t="s">
        <v>232</v>
      </c>
      <c r="B6" s="172"/>
      <c r="C6" s="3"/>
      <c r="D6" s="3"/>
      <c r="E6" s="3"/>
      <c r="F6" s="3"/>
      <c r="G6" s="3"/>
      <c r="H6" s="3"/>
      <c r="I6" s="3"/>
    </row>
    <row r="7" spans="1:9" ht="15.75">
      <c r="A7" s="3" t="s">
        <v>233</v>
      </c>
      <c r="B7" s="172"/>
      <c r="C7" s="3"/>
      <c r="D7" s="3"/>
      <c r="E7" s="3"/>
      <c r="F7" s="3"/>
      <c r="G7" s="3"/>
      <c r="H7" s="3"/>
      <c r="I7" s="3"/>
    </row>
    <row r="8" spans="1:9" ht="15.75">
      <c r="A8" s="3" t="s">
        <v>291</v>
      </c>
      <c r="B8" s="172"/>
      <c r="C8" s="3"/>
      <c r="D8" s="3"/>
      <c r="E8" s="3"/>
      <c r="F8" s="3"/>
      <c r="G8" s="3"/>
      <c r="H8" s="3"/>
      <c r="I8" s="3"/>
    </row>
    <row r="9" spans="1:9" ht="15.75">
      <c r="A9" s="3" t="s">
        <v>292</v>
      </c>
      <c r="B9" s="172"/>
      <c r="C9" s="3"/>
      <c r="D9" s="3"/>
      <c r="E9" s="3"/>
      <c r="F9" s="3"/>
      <c r="G9" s="3"/>
      <c r="H9" s="3"/>
      <c r="I9" s="3"/>
    </row>
    <row r="10" spans="1:9" ht="15.75">
      <c r="A10" s="3" t="s">
        <v>293</v>
      </c>
      <c r="B10" s="172"/>
      <c r="C10" s="3"/>
      <c r="D10" s="3"/>
      <c r="E10" s="3"/>
      <c r="F10" s="3"/>
      <c r="G10" s="3"/>
      <c r="H10" s="3"/>
      <c r="I10" s="3"/>
    </row>
    <row r="11" spans="1:9" ht="15.75">
      <c r="A11" s="3" t="s">
        <v>294</v>
      </c>
      <c r="B11" s="172"/>
      <c r="C11" s="3"/>
      <c r="D11" s="3"/>
      <c r="E11" s="3"/>
      <c r="F11" s="3"/>
      <c r="G11" s="3"/>
      <c r="H11" s="3"/>
      <c r="I11" s="3"/>
    </row>
    <row r="12" spans="1:9" ht="15.75">
      <c r="A12" s="3" t="s">
        <v>295</v>
      </c>
      <c r="B12" s="172"/>
      <c r="C12" s="3"/>
      <c r="D12" s="3"/>
      <c r="E12" s="3"/>
      <c r="F12" s="3"/>
      <c r="G12" s="3"/>
      <c r="H12" s="3"/>
      <c r="I12" s="3"/>
    </row>
    <row r="13" spans="1:9" ht="15.75">
      <c r="A13" s="3"/>
      <c r="B13" s="172"/>
      <c r="C13" s="3"/>
      <c r="D13" s="3"/>
      <c r="E13" s="3"/>
      <c r="F13" s="3"/>
      <c r="G13" s="3"/>
      <c r="H13" s="3"/>
      <c r="I13" s="3"/>
    </row>
    <row r="14" spans="1:9" ht="15.75">
      <c r="A14" s="171" t="s">
        <v>198</v>
      </c>
      <c r="B14" s="3"/>
      <c r="C14" s="3"/>
      <c r="D14" s="3"/>
      <c r="E14" s="3"/>
      <c r="F14" s="3"/>
      <c r="G14" s="3"/>
      <c r="H14" s="3"/>
      <c r="I14" s="3"/>
    </row>
    <row r="15" spans="1:9" ht="15.75">
      <c r="A15" s="3" t="s">
        <v>206</v>
      </c>
      <c r="B15" s="3"/>
      <c r="C15" s="3"/>
      <c r="D15" s="3"/>
      <c r="E15" s="3"/>
      <c r="F15" s="3"/>
      <c r="G15" s="3"/>
      <c r="H15" s="3"/>
      <c r="I15" s="3"/>
    </row>
    <row r="16" spans="1:9" ht="15.75">
      <c r="A16" s="3" t="s">
        <v>199</v>
      </c>
      <c r="B16" s="3"/>
      <c r="C16" s="3"/>
      <c r="D16" s="3"/>
      <c r="E16" s="3"/>
      <c r="F16" s="3"/>
      <c r="G16" s="3"/>
      <c r="H16" s="3"/>
      <c r="I16" s="3"/>
    </row>
    <row r="17" spans="1:9" ht="15.75">
      <c r="A17" s="3" t="s">
        <v>200</v>
      </c>
      <c r="B17" s="3"/>
      <c r="C17" s="3"/>
      <c r="D17" s="3"/>
      <c r="E17" s="3"/>
      <c r="F17" s="3"/>
      <c r="G17" s="3"/>
      <c r="H17" s="3"/>
      <c r="I17" s="3"/>
    </row>
    <row r="18" spans="1:9" ht="15.75">
      <c r="A18" s="3" t="s">
        <v>201</v>
      </c>
      <c r="B18" s="3"/>
      <c r="C18" s="3"/>
      <c r="D18" s="3"/>
      <c r="E18" s="3"/>
      <c r="F18" s="3"/>
      <c r="G18" s="3"/>
      <c r="H18" s="3"/>
      <c r="I18" s="3"/>
    </row>
    <row r="19" spans="1:9" ht="15.75">
      <c r="A19" s="3" t="s">
        <v>203</v>
      </c>
      <c r="B19" s="3"/>
      <c r="C19" s="3"/>
      <c r="D19" s="3"/>
      <c r="E19" s="3"/>
      <c r="F19" s="3"/>
      <c r="G19" s="3"/>
      <c r="H19" s="3"/>
      <c r="I19" s="3"/>
    </row>
    <row r="20" spans="1:9" ht="15.75">
      <c r="A20" s="3" t="s">
        <v>202</v>
      </c>
      <c r="B20" s="3"/>
      <c r="C20" s="3"/>
      <c r="D20" s="3"/>
      <c r="E20" s="3"/>
      <c r="F20" s="3"/>
      <c r="G20" s="3"/>
      <c r="H20" s="3"/>
      <c r="I20" s="3"/>
    </row>
    <row r="21" spans="1:9" ht="15.75">
      <c r="A21" s="3" t="s">
        <v>204</v>
      </c>
      <c r="B21" s="3"/>
      <c r="C21" s="3"/>
      <c r="D21" s="3"/>
      <c r="E21" s="3"/>
      <c r="F21" s="3"/>
      <c r="G21" s="3"/>
      <c r="H21" s="3"/>
      <c r="I21" s="3"/>
    </row>
    <row r="22" spans="1:9" ht="15.75">
      <c r="A22" s="3" t="s">
        <v>205</v>
      </c>
      <c r="B22" s="3"/>
      <c r="C22" s="3"/>
      <c r="D22" s="3"/>
      <c r="E22" s="3"/>
      <c r="F22" s="3"/>
      <c r="G22" s="3"/>
      <c r="H22" s="3"/>
      <c r="I22" s="3"/>
    </row>
    <row r="23" spans="1:9" ht="15.75">
      <c r="A23" s="3" t="s">
        <v>207</v>
      </c>
      <c r="B23" s="3"/>
      <c r="C23" s="3"/>
      <c r="D23" s="3"/>
      <c r="E23" s="3"/>
      <c r="F23" s="3"/>
      <c r="G23" s="3"/>
      <c r="H23" s="3"/>
      <c r="I23" s="3"/>
    </row>
    <row r="24" spans="1:9" ht="15.75">
      <c r="A24" s="3" t="s">
        <v>208</v>
      </c>
      <c r="B24" s="3"/>
      <c r="C24" s="3"/>
      <c r="D24" s="3"/>
      <c r="E24" s="3"/>
      <c r="F24" s="3"/>
      <c r="G24" s="3"/>
      <c r="H24" s="3"/>
      <c r="I24" s="3"/>
    </row>
    <row r="25" spans="1:9" ht="15.75">
      <c r="A25" s="3" t="s">
        <v>209</v>
      </c>
      <c r="B25" s="3"/>
      <c r="C25" s="3"/>
      <c r="D25" s="3"/>
      <c r="E25" s="3"/>
      <c r="F25" s="3"/>
      <c r="G25" s="3"/>
      <c r="H25" s="3"/>
      <c r="I25" s="3"/>
    </row>
    <row r="26" spans="1:9" ht="15.75">
      <c r="A26" s="3" t="s">
        <v>213</v>
      </c>
      <c r="B26" s="3"/>
      <c r="C26" s="3"/>
      <c r="D26" s="3"/>
      <c r="E26" s="3"/>
      <c r="F26" s="3"/>
      <c r="G26" s="3"/>
      <c r="H26" s="3"/>
      <c r="I26" s="3"/>
    </row>
    <row r="27" spans="1:9" ht="15.75">
      <c r="A27" s="3" t="s">
        <v>214</v>
      </c>
      <c r="B27" s="3"/>
      <c r="C27" s="3"/>
      <c r="D27" s="3"/>
      <c r="E27" s="3"/>
      <c r="F27" s="3"/>
      <c r="G27" s="3"/>
      <c r="H27" s="3"/>
      <c r="I27" s="3"/>
    </row>
    <row r="28" spans="1:9" ht="15.75">
      <c r="A28" s="3"/>
      <c r="B28" s="3"/>
      <c r="C28" s="3"/>
      <c r="D28" s="3"/>
      <c r="E28" s="3"/>
      <c r="F28" s="3"/>
      <c r="G28" s="3"/>
      <c r="H28" s="3"/>
      <c r="I28" s="3"/>
    </row>
  </sheetData>
  <sheetProtection sheet="1"/>
  <phoneticPr fontId="5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workbookViewId="0">
      <selection activeCell="G16" sqref="G16"/>
    </sheetView>
  </sheetViews>
  <sheetFormatPr defaultRowHeight="15.75"/>
  <cols>
    <col min="1" max="2" width="4.28515625" style="3" customWidth="1"/>
    <col min="3" max="3" width="40.28515625" style="3" customWidth="1"/>
    <col min="4" max="4" width="3" style="3" customWidth="1"/>
    <col min="5" max="5" width="20.28515625" style="3" customWidth="1"/>
    <col min="6" max="6" width="3.42578125" style="3" customWidth="1"/>
    <col min="7" max="7" width="20.28515625" style="3" customWidth="1"/>
    <col min="8" max="8" width="2.42578125" style="3" customWidth="1"/>
    <col min="9" max="9" width="2.28515625" style="3" customWidth="1"/>
    <col min="10" max="10" width="20.28515625" style="3" customWidth="1"/>
    <col min="11" max="16384" width="9.140625" style="3"/>
  </cols>
  <sheetData>
    <row r="1" spans="1:10" ht="15.95" customHeight="1">
      <c r="A1" s="1"/>
      <c r="B1" s="1"/>
      <c r="C1" s="169" t="str">
        <f>input!$F$5</f>
        <v>SUMNER COUNTY</v>
      </c>
      <c r="D1" s="1"/>
      <c r="E1" s="1"/>
      <c r="F1" s="1"/>
      <c r="G1" s="1"/>
      <c r="H1" s="1"/>
      <c r="I1" s="1"/>
      <c r="J1" s="1">
        <f>input!$F$8</f>
        <v>2014</v>
      </c>
    </row>
    <row r="2" spans="1:10" ht="15.95" customHeight="1">
      <c r="A2" s="1"/>
      <c r="B2" s="1"/>
      <c r="C2" s="170" t="str">
        <f>Sheet1!C3</f>
        <v>Fire Dist. # 3</v>
      </c>
      <c r="D2" s="1"/>
      <c r="E2" s="1"/>
      <c r="F2" s="1"/>
      <c r="G2" s="1"/>
      <c r="H2" s="1"/>
      <c r="I2" s="1"/>
      <c r="J2" s="1"/>
    </row>
    <row r="3" spans="1:10">
      <c r="A3" s="301" t="str">
        <f>CONCATENATE("Computation to Determine Limit for ",$J$1,"")</f>
        <v>Computation to Determine Limit for 2014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0">
      <c r="A4" s="1"/>
      <c r="B4" s="1"/>
      <c r="C4" s="1"/>
      <c r="D4" s="1"/>
      <c r="E4" s="287"/>
      <c r="F4" s="287"/>
      <c r="G4" s="287"/>
      <c r="H4" s="57"/>
      <c r="I4" s="1"/>
      <c r="J4" s="58" t="s">
        <v>39</v>
      </c>
    </row>
    <row r="5" spans="1:10">
      <c r="A5" s="59" t="s">
        <v>40</v>
      </c>
      <c r="B5" s="1" t="str">
        <f>CONCATENATE("Tax Levy Amount in ",$J$1-1," Budget")</f>
        <v>Tax Levy Amount in 2013 Budget</v>
      </c>
      <c r="C5" s="1"/>
      <c r="D5" s="1"/>
      <c r="E5" s="60"/>
      <c r="F5" s="60"/>
      <c r="G5" s="60"/>
      <c r="H5" s="61" t="s">
        <v>41</v>
      </c>
      <c r="I5" s="60" t="s">
        <v>42</v>
      </c>
      <c r="J5" s="254">
        <f>inputComp!E5</f>
        <v>0</v>
      </c>
    </row>
    <row r="6" spans="1:10">
      <c r="A6" s="59" t="s">
        <v>43</v>
      </c>
      <c r="B6" s="1" t="str">
        <f>CONCATENATE("Debt Service Levy in ",$J$1-1," Budget")</f>
        <v>Debt Service Levy in 2013 Budget</v>
      </c>
      <c r="C6" s="1"/>
      <c r="D6" s="1"/>
      <c r="E6" s="60"/>
      <c r="F6" s="60"/>
      <c r="G6" s="60"/>
      <c r="H6" s="62" t="s">
        <v>44</v>
      </c>
      <c r="I6" s="63" t="s">
        <v>42</v>
      </c>
      <c r="J6" s="257">
        <f>inputComp!E7</f>
        <v>0</v>
      </c>
    </row>
    <row r="7" spans="1:10">
      <c r="A7" s="59" t="s">
        <v>45</v>
      </c>
      <c r="B7" s="28" t="s">
        <v>46</v>
      </c>
      <c r="C7" s="1"/>
      <c r="D7" s="1"/>
      <c r="E7" s="60"/>
      <c r="F7" s="60"/>
      <c r="G7" s="60"/>
      <c r="H7" s="63"/>
      <c r="I7" s="63" t="s">
        <v>42</v>
      </c>
      <c r="J7" s="64">
        <f>J5-J6</f>
        <v>0</v>
      </c>
    </row>
    <row r="8" spans="1:10">
      <c r="A8" s="1"/>
      <c r="B8" s="1"/>
      <c r="C8" s="1"/>
      <c r="D8" s="1"/>
      <c r="E8" s="60"/>
      <c r="F8" s="60"/>
      <c r="G8" s="60"/>
      <c r="H8" s="63"/>
      <c r="I8" s="63"/>
      <c r="J8" s="63"/>
    </row>
    <row r="9" spans="1:10">
      <c r="A9" s="1"/>
      <c r="B9" s="28" t="str">
        <f>CONCATENATE("",$J$1-1," Valuation Information for Valuation Adjustments:")</f>
        <v>2013 Valuation Information for Valuation Adjustments:</v>
      </c>
      <c r="C9" s="1"/>
      <c r="D9" s="1"/>
      <c r="E9" s="60"/>
      <c r="F9" s="60"/>
      <c r="G9" s="60"/>
      <c r="H9" s="63"/>
      <c r="I9" s="63"/>
      <c r="J9" s="63"/>
    </row>
    <row r="10" spans="1:10">
      <c r="A10" s="1"/>
      <c r="B10" s="1"/>
      <c r="C10" s="28"/>
      <c r="D10" s="1"/>
      <c r="E10" s="60"/>
      <c r="F10" s="60"/>
      <c r="G10" s="60"/>
      <c r="H10" s="63"/>
      <c r="I10" s="63"/>
      <c r="J10" s="63"/>
    </row>
    <row r="11" spans="1:10">
      <c r="A11" s="59" t="s">
        <v>47</v>
      </c>
      <c r="B11" s="28" t="str">
        <f>CONCATENATE("New Improvements for ",$J$1-1,":")</f>
        <v>New Improvements for 2013:</v>
      </c>
      <c r="C11" s="1"/>
      <c r="D11" s="1"/>
      <c r="E11" s="61"/>
      <c r="F11" s="61" t="s">
        <v>41</v>
      </c>
      <c r="G11" s="254">
        <f>inputComp!E9</f>
        <v>0</v>
      </c>
      <c r="H11" s="65"/>
      <c r="I11" s="63"/>
      <c r="J11" s="63"/>
    </row>
    <row r="12" spans="1:10">
      <c r="A12" s="59"/>
      <c r="B12" s="59"/>
      <c r="C12" s="1"/>
      <c r="D12" s="1"/>
      <c r="E12" s="61"/>
      <c r="F12" s="61"/>
      <c r="G12" s="66"/>
      <c r="H12" s="65"/>
      <c r="I12" s="63"/>
      <c r="J12" s="63"/>
    </row>
    <row r="13" spans="1:10">
      <c r="A13" s="59" t="s">
        <v>48</v>
      </c>
      <c r="B13" s="28" t="str">
        <f>CONCATENATE("Increase in Personal Property for ",$J$1-1,":")</f>
        <v>Increase in Personal Property for 2013:</v>
      </c>
      <c r="C13" s="1"/>
      <c r="D13" s="1"/>
      <c r="E13" s="61"/>
      <c r="F13" s="61"/>
      <c r="G13" s="66"/>
      <c r="H13" s="65"/>
      <c r="I13" s="63"/>
      <c r="J13" s="63"/>
    </row>
    <row r="14" spans="1:10">
      <c r="A14" s="1"/>
      <c r="B14" s="1" t="s">
        <v>49</v>
      </c>
      <c r="C14" s="1" t="str">
        <f>CONCATENATE("Personal Property ",$J$1-1,"")</f>
        <v>Personal Property 2013</v>
      </c>
      <c r="D14" s="59" t="s">
        <v>41</v>
      </c>
      <c r="E14" s="254">
        <f>inputComp!E11</f>
        <v>0</v>
      </c>
      <c r="F14" s="61"/>
      <c r="G14" s="60"/>
      <c r="H14" s="63"/>
      <c r="I14" s="65"/>
      <c r="J14" s="63"/>
    </row>
    <row r="15" spans="1:10">
      <c r="A15" s="59"/>
      <c r="B15" s="1" t="s">
        <v>50</v>
      </c>
      <c r="C15" s="1" t="str">
        <f>CONCATENATE("Personal Property ",$J$1-2,"")</f>
        <v>Personal Property 2012</v>
      </c>
      <c r="D15" s="59" t="s">
        <v>44</v>
      </c>
      <c r="E15" s="257">
        <f>inputComp!E13</f>
        <v>0</v>
      </c>
      <c r="F15" s="61"/>
      <c r="G15" s="66"/>
      <c r="H15" s="65"/>
      <c r="I15" s="63"/>
      <c r="J15" s="63"/>
    </row>
    <row r="16" spans="1:10">
      <c r="A16" s="59"/>
      <c r="B16" s="1" t="s">
        <v>51</v>
      </c>
      <c r="C16" s="1" t="s">
        <v>52</v>
      </c>
      <c r="D16" s="1"/>
      <c r="E16" s="60"/>
      <c r="F16" s="60" t="s">
        <v>41</v>
      </c>
      <c r="G16" s="67">
        <f>IF(E14&gt;E15,E14-E15,0)</f>
        <v>0</v>
      </c>
      <c r="H16" s="65"/>
      <c r="I16" s="63"/>
      <c r="J16" s="63"/>
    </row>
    <row r="17" spans="1:10">
      <c r="A17" s="59"/>
      <c r="B17" s="59"/>
      <c r="C17" s="1"/>
      <c r="D17" s="1"/>
      <c r="E17" s="60"/>
      <c r="F17" s="60"/>
      <c r="G17" s="66" t="s">
        <v>53</v>
      </c>
      <c r="H17" s="65"/>
      <c r="I17" s="63"/>
      <c r="J17" s="63"/>
    </row>
    <row r="18" spans="1:10">
      <c r="A18" s="59"/>
      <c r="B18" s="59"/>
      <c r="C18" s="1"/>
      <c r="D18" s="59"/>
      <c r="E18" s="66"/>
      <c r="F18" s="60"/>
      <c r="G18" s="66"/>
      <c r="H18" s="65"/>
      <c r="I18" s="63"/>
      <c r="J18" s="63"/>
    </row>
    <row r="19" spans="1:10">
      <c r="A19" s="59" t="s">
        <v>54</v>
      </c>
      <c r="B19" s="28" t="str">
        <f>CONCATENATE("Valuation of Property that has Changed in Use during ",$J$1-1,"")</f>
        <v>Valuation of Property that has Changed in Use during 2013</v>
      </c>
      <c r="C19" s="1"/>
      <c r="D19" s="1"/>
      <c r="E19" s="60"/>
      <c r="F19" s="60"/>
      <c r="G19" s="256">
        <f>inputComp!E15</f>
        <v>0</v>
      </c>
      <c r="H19" s="63"/>
      <c r="I19" s="63"/>
      <c r="J19" s="63"/>
    </row>
    <row r="20" spans="1:10">
      <c r="A20" s="59"/>
      <c r="B20" s="1"/>
      <c r="C20" s="1"/>
      <c r="D20" s="59"/>
      <c r="E20" s="66"/>
      <c r="F20" s="60"/>
      <c r="G20" s="68"/>
      <c r="H20" s="65"/>
      <c r="I20" s="63"/>
      <c r="J20" s="63"/>
    </row>
    <row r="21" spans="1:10">
      <c r="A21" s="59" t="s">
        <v>55</v>
      </c>
      <c r="B21" s="28" t="s">
        <v>56</v>
      </c>
      <c r="C21" s="1"/>
      <c r="D21" s="1"/>
      <c r="E21" s="60"/>
      <c r="F21" s="60"/>
      <c r="G21" s="67">
        <f>G11+G16+G19</f>
        <v>0</v>
      </c>
      <c r="H21" s="65"/>
      <c r="I21" s="63"/>
      <c r="J21" s="63"/>
    </row>
    <row r="22" spans="1:10">
      <c r="A22" s="59"/>
      <c r="B22" s="59"/>
      <c r="C22" s="28"/>
      <c r="D22" s="1"/>
      <c r="E22" s="60"/>
      <c r="F22" s="60"/>
      <c r="G22" s="66"/>
      <c r="H22" s="65"/>
      <c r="I22" s="63"/>
      <c r="J22" s="63"/>
    </row>
    <row r="23" spans="1:10">
      <c r="A23" s="59" t="s">
        <v>57</v>
      </c>
      <c r="B23" s="1" t="str">
        <f>CONCATENATE("Total Estimated Valuation July 1,",$J$1-1,"")</f>
        <v>Total Estimated Valuation July 1,2013</v>
      </c>
      <c r="C23" s="1"/>
      <c r="D23" s="1"/>
      <c r="E23" s="254">
        <f>inputComp!E17</f>
        <v>0</v>
      </c>
      <c r="F23" s="60"/>
      <c r="G23" s="60"/>
      <c r="H23" s="63"/>
      <c r="I23" s="62"/>
      <c r="J23" s="63"/>
    </row>
    <row r="24" spans="1:10">
      <c r="A24" s="59"/>
      <c r="B24" s="59"/>
      <c r="C24" s="1"/>
      <c r="D24" s="1"/>
      <c r="E24" s="66"/>
      <c r="F24" s="60"/>
      <c r="G24" s="60"/>
      <c r="H24" s="63"/>
      <c r="I24" s="62"/>
      <c r="J24" s="63"/>
    </row>
    <row r="25" spans="1:10">
      <c r="A25" s="59" t="s">
        <v>58</v>
      </c>
      <c r="B25" s="28" t="s">
        <v>59</v>
      </c>
      <c r="C25" s="1"/>
      <c r="D25" s="1"/>
      <c r="E25" s="60"/>
      <c r="F25" s="60"/>
      <c r="G25" s="67">
        <f>E23-G21</f>
        <v>0</v>
      </c>
      <c r="H25" s="65"/>
      <c r="I25" s="62"/>
      <c r="J25" s="63"/>
    </row>
    <row r="26" spans="1:10">
      <c r="A26" s="59"/>
      <c r="B26" s="59"/>
      <c r="C26" s="28"/>
      <c r="D26" s="1"/>
      <c r="E26" s="1"/>
      <c r="F26" s="1"/>
      <c r="G26" s="69"/>
      <c r="H26" s="70"/>
      <c r="I26" s="71"/>
      <c r="J26" s="72"/>
    </row>
    <row r="27" spans="1:10">
      <c r="A27" s="59" t="s">
        <v>60</v>
      </c>
      <c r="B27" s="1" t="s">
        <v>61</v>
      </c>
      <c r="C27" s="1"/>
      <c r="D27" s="1"/>
      <c r="E27" s="1"/>
      <c r="F27" s="1"/>
      <c r="G27" s="73">
        <f>IF(G21&gt;0,G21/G25,0)</f>
        <v>0</v>
      </c>
      <c r="H27" s="70"/>
      <c r="I27" s="72"/>
      <c r="J27" s="72"/>
    </row>
    <row r="28" spans="1:10">
      <c r="A28" s="59"/>
      <c r="B28" s="59"/>
      <c r="C28" s="1"/>
      <c r="D28" s="1"/>
      <c r="E28" s="1"/>
      <c r="F28" s="1"/>
      <c r="G28" s="30"/>
      <c r="H28" s="70"/>
      <c r="I28" s="72"/>
      <c r="J28" s="72"/>
    </row>
    <row r="29" spans="1:10">
      <c r="A29" s="59" t="s">
        <v>62</v>
      </c>
      <c r="B29" s="1" t="s">
        <v>63</v>
      </c>
      <c r="C29" s="1"/>
      <c r="D29" s="1"/>
      <c r="E29" s="1"/>
      <c r="F29" s="1"/>
      <c r="G29" s="30"/>
      <c r="H29" s="74" t="s">
        <v>41</v>
      </c>
      <c r="I29" s="72" t="s">
        <v>42</v>
      </c>
      <c r="J29" s="75">
        <f>ROUND(G27*J7,0)</f>
        <v>0</v>
      </c>
    </row>
    <row r="30" spans="1:10">
      <c r="A30" s="59"/>
      <c r="B30" s="59"/>
      <c r="C30" s="1"/>
      <c r="D30" s="1"/>
      <c r="E30" s="1"/>
      <c r="F30" s="1"/>
      <c r="G30" s="30"/>
      <c r="H30" s="74"/>
      <c r="I30" s="72"/>
      <c r="J30" s="65"/>
    </row>
    <row r="31" spans="1:10" ht="16.5" thickBot="1">
      <c r="A31" s="59" t="s">
        <v>64</v>
      </c>
      <c r="B31" s="28" t="s">
        <v>65</v>
      </c>
      <c r="C31" s="1"/>
      <c r="D31" s="1"/>
      <c r="E31" s="1"/>
      <c r="F31" s="1"/>
      <c r="G31" s="1"/>
      <c r="H31" s="72"/>
      <c r="I31" s="72" t="s">
        <v>42</v>
      </c>
      <c r="J31" s="76">
        <f>J7+J29</f>
        <v>0</v>
      </c>
    </row>
    <row r="32" spans="1:10" ht="16.5" thickTop="1">
      <c r="A32" s="1"/>
      <c r="B32" s="1"/>
      <c r="C32" s="1"/>
      <c r="D32" s="1"/>
      <c r="E32" s="1"/>
      <c r="F32" s="1"/>
      <c r="G32" s="1"/>
      <c r="H32" s="1"/>
      <c r="I32" s="1"/>
      <c r="J32" s="72"/>
    </row>
    <row r="33" spans="1:10">
      <c r="A33" s="59" t="s">
        <v>66</v>
      </c>
      <c r="B33" s="28" t="str">
        <f>CONCATENATE("Debt Service Levy in this ",$J$1," Budget")</f>
        <v>Debt Service Levy in this 2014 Budget</v>
      </c>
      <c r="C33" s="1"/>
      <c r="D33" s="1"/>
      <c r="E33" s="1"/>
      <c r="F33" s="1"/>
      <c r="G33" s="1"/>
      <c r="H33" s="1"/>
      <c r="I33" s="1"/>
      <c r="J33" s="255">
        <f>inputComp!E19</f>
        <v>0</v>
      </c>
    </row>
    <row r="34" spans="1:10">
      <c r="A34" s="59"/>
      <c r="B34" s="28"/>
      <c r="C34" s="1"/>
      <c r="D34" s="1"/>
      <c r="E34" s="1"/>
      <c r="F34" s="1"/>
      <c r="G34" s="1"/>
      <c r="H34" s="1"/>
      <c r="I34" s="1"/>
      <c r="J34" s="30"/>
    </row>
    <row r="35" spans="1:10" ht="16.5" thickBot="1">
      <c r="A35" s="59" t="s">
        <v>67</v>
      </c>
      <c r="B35" s="28" t="s">
        <v>68</v>
      </c>
      <c r="C35" s="1"/>
      <c r="D35" s="1"/>
      <c r="E35" s="1"/>
      <c r="F35" s="1"/>
      <c r="G35" s="1"/>
      <c r="H35" s="1"/>
      <c r="I35" s="1"/>
      <c r="J35" s="77">
        <f>J31+J33</f>
        <v>0</v>
      </c>
    </row>
    <row r="36" spans="1:10" ht="16.5" thickTop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78" customFormat="1" ht="18.75">
      <c r="A37" s="302" t="str">
        <f>CONCATENATE("If the ",$J$1," budget includes tax levies exceeding the total on line 14, you must")</f>
        <v>If the 2014 budget includes tax levies exceeding the total on line 14, you must</v>
      </c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 s="78" customFormat="1" ht="18.75">
      <c r="A38" s="302" t="s">
        <v>69</v>
      </c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26" t="s">
        <v>37</v>
      </c>
      <c r="F41" s="56"/>
      <c r="G41" s="1"/>
      <c r="H41" s="1"/>
      <c r="I41" s="1"/>
      <c r="J41" s="1"/>
    </row>
  </sheetData>
  <sheetProtection sheet="1" objects="1" scenarios="1"/>
  <mergeCells count="4">
    <mergeCell ref="A3:J3"/>
    <mergeCell ref="E4:G4"/>
    <mergeCell ref="A37:J37"/>
    <mergeCell ref="A38:J38"/>
  </mergeCells>
  <phoneticPr fontId="5" type="noConversion"/>
  <pageMargins left="0.75" right="0.75" top="1" bottom="1" header="0.5" footer="0.5"/>
  <pageSetup scale="75" orientation="portrait" blackAndWhite="1" r:id="rId1"/>
  <headerFooter alignWithMargins="0">
    <oddHeader>&amp;RState of Kansas
County Special District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workbookViewId="0">
      <selection activeCell="C69" sqref="C69"/>
    </sheetView>
  </sheetViews>
  <sheetFormatPr defaultRowHeight="15.75"/>
  <cols>
    <col min="1" max="1" width="24" style="3" customWidth="1"/>
    <col min="2" max="2" width="9.28515625" style="3" customWidth="1"/>
    <col min="3" max="3" width="11.140625" style="3" customWidth="1"/>
    <col min="4" max="6" width="16.42578125" style="3" customWidth="1"/>
    <col min="7" max="16384" width="9.140625" style="3"/>
  </cols>
  <sheetData>
    <row r="1" spans="1:6">
      <c r="A1" s="25" t="s">
        <v>7</v>
      </c>
      <c r="B1" s="26"/>
      <c r="C1" s="1"/>
      <c r="D1" s="1"/>
      <c r="E1" s="1"/>
      <c r="F1" s="1">
        <f>input!F8</f>
        <v>2014</v>
      </c>
    </row>
    <row r="2" spans="1:6">
      <c r="A2" s="1" t="s">
        <v>38</v>
      </c>
      <c r="B2" s="1"/>
      <c r="C2" s="113" t="str">
        <f>input!$F$5</f>
        <v>SUMNER COUNTY</v>
      </c>
      <c r="D2" s="114"/>
      <c r="E2" s="1"/>
      <c r="F2" s="1"/>
    </row>
    <row r="3" spans="1:6">
      <c r="A3" s="26" t="s">
        <v>8</v>
      </c>
      <c r="B3" s="26"/>
      <c r="C3" s="248" t="str">
        <f>cert2!A11</f>
        <v>Fire Dist. # 5</v>
      </c>
      <c r="D3" s="249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27"/>
      <c r="B5" s="27"/>
      <c r="C5" s="27"/>
      <c r="D5" s="27"/>
      <c r="E5" s="27"/>
      <c r="F5" s="27"/>
    </row>
    <row r="6" spans="1:6">
      <c r="A6" s="28" t="s">
        <v>9</v>
      </c>
      <c r="B6" s="29"/>
      <c r="C6" s="30"/>
      <c r="D6" s="30"/>
      <c r="E6" s="30"/>
      <c r="F6" s="30"/>
    </row>
    <row r="7" spans="1:6">
      <c r="A7" s="29" t="s">
        <v>87</v>
      </c>
      <c r="B7" s="1"/>
      <c r="C7" s="31"/>
      <c r="D7" s="32" t="s">
        <v>10</v>
      </c>
      <c r="E7" s="32" t="s">
        <v>11</v>
      </c>
      <c r="F7" s="32" t="s">
        <v>12</v>
      </c>
    </row>
    <row r="8" spans="1:6">
      <c r="A8" s="198" t="s">
        <v>121</v>
      </c>
      <c r="B8" s="27"/>
      <c r="C8" s="95"/>
      <c r="D8" s="34" t="str">
        <f>CONCATENATE("Actual ",$F$1-2,"")</f>
        <v>Actual 2012</v>
      </c>
      <c r="E8" s="34" t="str">
        <f>CONCATENATE("Estimate ",$F$1-1,"")</f>
        <v>Estimate 2013</v>
      </c>
      <c r="F8" s="34" t="str">
        <f>CONCATENATE("Year ",$F$1,"")</f>
        <v>Year 2014</v>
      </c>
    </row>
    <row r="9" spans="1:6">
      <c r="A9" s="35" t="s">
        <v>13</v>
      </c>
      <c r="B9" s="36"/>
      <c r="C9" s="201"/>
      <c r="D9" s="196"/>
      <c r="E9" s="21">
        <f>+D36</f>
        <v>0</v>
      </c>
      <c r="F9" s="21">
        <f>+E36</f>
        <v>0</v>
      </c>
    </row>
    <row r="10" spans="1:6">
      <c r="A10" s="199" t="s">
        <v>14</v>
      </c>
      <c r="B10" s="200"/>
      <c r="C10" s="201"/>
      <c r="D10" s="196"/>
      <c r="E10" s="37"/>
      <c r="F10" s="20" t="s">
        <v>6</v>
      </c>
    </row>
    <row r="11" spans="1:6">
      <c r="A11" s="35" t="s">
        <v>15</v>
      </c>
      <c r="B11" s="36"/>
      <c r="C11" s="201"/>
      <c r="D11" s="196"/>
      <c r="E11" s="37"/>
      <c r="F11" s="37"/>
    </row>
    <row r="12" spans="1:6">
      <c r="A12" s="35" t="s">
        <v>16</v>
      </c>
      <c r="B12" s="36"/>
      <c r="C12" s="201"/>
      <c r="D12" s="196"/>
      <c r="E12" s="37"/>
      <c r="F12" s="21" t="str">
        <f>D51</f>
        <v xml:space="preserve"> </v>
      </c>
    </row>
    <row r="13" spans="1:6">
      <c r="A13" s="35" t="s">
        <v>17</v>
      </c>
      <c r="B13" s="36"/>
      <c r="C13" s="201"/>
      <c r="D13" s="196"/>
      <c r="E13" s="37"/>
      <c r="F13" s="21" t="str">
        <f>E51</f>
        <v xml:space="preserve"> </v>
      </c>
    </row>
    <row r="14" spans="1:6">
      <c r="A14" s="35" t="s">
        <v>86</v>
      </c>
      <c r="B14" s="36"/>
      <c r="C14" s="201"/>
      <c r="D14" s="196"/>
      <c r="E14" s="37"/>
      <c r="F14" s="21" t="str">
        <f>F51</f>
        <v xml:space="preserve"> </v>
      </c>
    </row>
    <row r="15" spans="1:6">
      <c r="A15" s="35" t="s">
        <v>18</v>
      </c>
      <c r="B15" s="36"/>
      <c r="C15" s="201"/>
      <c r="D15" s="196"/>
      <c r="E15" s="37" t="s">
        <v>19</v>
      </c>
      <c r="F15" s="108"/>
    </row>
    <row r="16" spans="1:6">
      <c r="A16" s="35"/>
      <c r="B16" s="36"/>
      <c r="C16" s="201"/>
      <c r="D16" s="196"/>
      <c r="E16" s="37"/>
      <c r="F16" s="108"/>
    </row>
    <row r="17" spans="1:6">
      <c r="A17" s="38" t="s">
        <v>20</v>
      </c>
      <c r="B17" s="39"/>
      <c r="C17" s="202"/>
      <c r="D17" s="196"/>
      <c r="E17" s="37" t="s">
        <v>19</v>
      </c>
      <c r="F17" s="37" t="s">
        <v>19</v>
      </c>
    </row>
    <row r="18" spans="1:6">
      <c r="A18" s="40"/>
      <c r="B18" s="39"/>
      <c r="C18" s="202"/>
      <c r="D18" s="196"/>
      <c r="E18" s="37"/>
      <c r="F18" s="37"/>
    </row>
    <row r="19" spans="1:6">
      <c r="A19" s="40"/>
      <c r="B19" s="39"/>
      <c r="C19" s="202"/>
      <c r="D19" s="196"/>
      <c r="E19" s="37"/>
      <c r="F19" s="37"/>
    </row>
    <row r="20" spans="1:6">
      <c r="A20" s="38"/>
      <c r="B20" s="39"/>
      <c r="C20" s="202"/>
      <c r="D20" s="196"/>
      <c r="E20" s="37"/>
      <c r="F20" s="37"/>
    </row>
    <row r="21" spans="1:6">
      <c r="A21" s="41"/>
      <c r="B21" s="42"/>
      <c r="C21" s="202"/>
      <c r="D21" s="196"/>
      <c r="E21" s="37"/>
      <c r="F21" s="37"/>
    </row>
    <row r="22" spans="1:6">
      <c r="A22" s="41" t="s">
        <v>21</v>
      </c>
      <c r="B22" s="42"/>
      <c r="C22" s="202"/>
      <c r="D22" s="196"/>
      <c r="E22" s="37"/>
      <c r="F22" s="37"/>
    </row>
    <row r="23" spans="1:6">
      <c r="A23" s="43" t="s">
        <v>22</v>
      </c>
      <c r="B23" s="36"/>
      <c r="C23" s="201"/>
      <c r="D23" s="197">
        <f>SUM(D10:D22)</f>
        <v>0</v>
      </c>
      <c r="E23" s="184">
        <f>SUM(E10:E22)</f>
        <v>0</v>
      </c>
      <c r="F23" s="184">
        <f>SUM(F10:F22)</f>
        <v>0</v>
      </c>
    </row>
    <row r="24" spans="1:6">
      <c r="A24" s="43" t="s">
        <v>23</v>
      </c>
      <c r="B24" s="36"/>
      <c r="C24" s="201"/>
      <c r="D24" s="197">
        <f>+D9+D23</f>
        <v>0</v>
      </c>
      <c r="E24" s="184">
        <f>+E9+E23</f>
        <v>0</v>
      </c>
      <c r="F24" s="184">
        <f>+F9+F23</f>
        <v>0</v>
      </c>
    </row>
    <row r="25" spans="1:6">
      <c r="A25" s="35" t="s">
        <v>24</v>
      </c>
      <c r="B25" s="36"/>
      <c r="C25" s="201"/>
      <c r="D25" s="106"/>
      <c r="E25" s="21"/>
      <c r="F25" s="21"/>
    </row>
    <row r="26" spans="1:6">
      <c r="A26" s="41"/>
      <c r="B26" s="39"/>
      <c r="C26" s="202"/>
      <c r="D26" s="196"/>
      <c r="E26" s="37"/>
      <c r="F26" s="37"/>
    </row>
    <row r="27" spans="1:6">
      <c r="A27" s="41"/>
      <c r="B27" s="39"/>
      <c r="C27" s="202"/>
      <c r="D27" s="196"/>
      <c r="E27" s="37"/>
      <c r="F27" s="37"/>
    </row>
    <row r="28" spans="1:6">
      <c r="A28" s="41"/>
      <c r="B28" s="39"/>
      <c r="C28" s="202"/>
      <c r="D28" s="196"/>
      <c r="E28" s="37"/>
      <c r="F28" s="37"/>
    </row>
    <row r="29" spans="1:6">
      <c r="A29" s="41"/>
      <c r="B29" s="39"/>
      <c r="C29" s="202"/>
      <c r="D29" s="196"/>
      <c r="E29" s="37"/>
      <c r="F29" s="37"/>
    </row>
    <row r="30" spans="1:6">
      <c r="A30" s="38"/>
      <c r="B30" s="39"/>
      <c r="C30" s="202"/>
      <c r="D30" s="196"/>
      <c r="E30" s="37"/>
      <c r="F30" s="37"/>
    </row>
    <row r="31" spans="1:6">
      <c r="A31" s="38"/>
      <c r="B31" s="39"/>
      <c r="C31" s="202"/>
      <c r="D31" s="196"/>
      <c r="E31" s="37"/>
      <c r="F31" s="37"/>
    </row>
    <row r="32" spans="1:6">
      <c r="A32" s="38"/>
      <c r="B32" s="39"/>
      <c r="C32" s="202"/>
      <c r="D32" s="196"/>
      <c r="E32" s="37"/>
      <c r="F32" s="37"/>
    </row>
    <row r="33" spans="1:7">
      <c r="A33" s="38"/>
      <c r="B33" s="39"/>
      <c r="C33" s="202"/>
      <c r="D33" s="196"/>
      <c r="E33" s="37"/>
      <c r="F33" s="37"/>
    </row>
    <row r="34" spans="1:7">
      <c r="A34" s="38"/>
      <c r="B34" s="39"/>
      <c r="C34" s="202"/>
      <c r="D34" s="196"/>
      <c r="E34" s="37"/>
      <c r="F34" s="37"/>
    </row>
    <row r="35" spans="1:7">
      <c r="A35" s="43" t="s">
        <v>25</v>
      </c>
      <c r="B35" s="36"/>
      <c r="C35" s="201"/>
      <c r="D35" s="197">
        <f>SUM(D26:D34)</f>
        <v>0</v>
      </c>
      <c r="E35" s="184">
        <f>SUM(E26:E34)</f>
        <v>0</v>
      </c>
      <c r="F35" s="184">
        <f>SUM(F26:F34)</f>
        <v>0</v>
      </c>
    </row>
    <row r="36" spans="1:7">
      <c r="A36" s="35" t="s">
        <v>26</v>
      </c>
      <c r="B36" s="36"/>
      <c r="C36" s="201"/>
      <c r="D36" s="190">
        <f>+D24-D35</f>
        <v>0</v>
      </c>
      <c r="E36" s="185">
        <f>+E24-E35</f>
        <v>0</v>
      </c>
      <c r="F36" s="20" t="s">
        <v>6</v>
      </c>
    </row>
    <row r="37" spans="1:7">
      <c r="A37" s="1"/>
      <c r="B37" s="1"/>
      <c r="C37" s="1"/>
      <c r="D37" s="46"/>
      <c r="E37" s="47" t="s">
        <v>27</v>
      </c>
      <c r="F37" s="17"/>
      <c r="G37" s="194" t="str">
        <f>IF(F35/0.95-F35&lt;F37,"Exceeds 5%","")</f>
        <v/>
      </c>
    </row>
    <row r="38" spans="1:7">
      <c r="A38" s="1"/>
      <c r="B38" s="26"/>
      <c r="C38" s="1"/>
      <c r="D38" s="46"/>
      <c r="E38" s="47" t="s">
        <v>28</v>
      </c>
      <c r="F38" s="165">
        <f>+F35+F37</f>
        <v>0</v>
      </c>
    </row>
    <row r="39" spans="1:7">
      <c r="A39" s="1"/>
      <c r="B39" s="1"/>
      <c r="C39" s="1"/>
      <c r="D39" s="1"/>
      <c r="E39" s="4" t="s">
        <v>29</v>
      </c>
      <c r="F39" s="165">
        <f>IF(F38-F24&gt;0,F38-F24,0)</f>
        <v>0</v>
      </c>
    </row>
    <row r="40" spans="1:7">
      <c r="A40" s="299" t="s">
        <v>167</v>
      </c>
      <c r="B40" s="300"/>
      <c r="C40" s="300"/>
      <c r="D40" s="300"/>
      <c r="E40" s="48"/>
      <c r="F40" s="165">
        <f>ROUND(IF(E40&gt;0,(F39*E40),0),0)</f>
        <v>0</v>
      </c>
    </row>
    <row r="41" spans="1:7">
      <c r="A41" s="1"/>
      <c r="B41" s="1"/>
      <c r="C41" s="1"/>
      <c r="D41" s="1"/>
      <c r="E41" s="4" t="str">
        <f>CONCATENATE("Amount of ",$F$1-1," Ad Valorem Tax")</f>
        <v>Amount of 2013 Ad Valorem Tax</v>
      </c>
      <c r="F41" s="193">
        <f>SUM(F39:F40)</f>
        <v>0</v>
      </c>
    </row>
    <row r="42" spans="1:7">
      <c r="A42" s="1"/>
      <c r="B42" s="1"/>
      <c r="C42" s="1"/>
      <c r="D42" s="1"/>
      <c r="E42" s="4"/>
      <c r="F42" s="50"/>
    </row>
    <row r="43" spans="1:7">
      <c r="A43" s="1"/>
      <c r="B43" s="1"/>
      <c r="C43" s="1"/>
      <c r="D43" s="1"/>
      <c r="E43" s="4"/>
      <c r="F43" s="50"/>
    </row>
    <row r="44" spans="1:7">
      <c r="A44" s="1"/>
      <c r="B44" s="1"/>
      <c r="C44" s="1"/>
      <c r="D44" s="1"/>
      <c r="E44" s="4"/>
      <c r="F44" s="50"/>
    </row>
    <row r="45" spans="1:7">
      <c r="A45" s="1"/>
      <c r="B45" s="1"/>
      <c r="C45" s="1"/>
      <c r="D45" s="1"/>
      <c r="E45" s="4"/>
      <c r="F45" s="50"/>
    </row>
    <row r="46" spans="1:7">
      <c r="A46" s="1"/>
      <c r="B46" s="1"/>
      <c r="C46" s="1"/>
      <c r="D46" s="1"/>
      <c r="E46" s="4"/>
      <c r="F46" s="50"/>
    </row>
    <row r="47" spans="1:7">
      <c r="A47" s="1"/>
      <c r="B47" s="28" t="s">
        <v>78</v>
      </c>
      <c r="C47" s="1"/>
      <c r="D47" s="12"/>
      <c r="E47" s="90"/>
      <c r="F47" s="91"/>
    </row>
    <row r="48" spans="1:7">
      <c r="A48" s="27"/>
      <c r="B48" s="25" t="s">
        <v>19</v>
      </c>
      <c r="C48" s="1"/>
      <c r="D48" s="88"/>
      <c r="E48" s="92" t="str">
        <f>CONCATENATE("Allocation for Year ",$F$1,"")</f>
        <v>Allocation for Year 2014</v>
      </c>
      <c r="F48" s="89"/>
    </row>
    <row r="49" spans="1:6">
      <c r="A49" s="51" t="s">
        <v>30</v>
      </c>
      <c r="B49" s="52"/>
      <c r="C49" s="163" t="s">
        <v>168</v>
      </c>
      <c r="D49" s="32" t="s">
        <v>79</v>
      </c>
      <c r="E49" s="32" t="s">
        <v>80</v>
      </c>
      <c r="F49" s="32" t="s">
        <v>81</v>
      </c>
    </row>
    <row r="50" spans="1:6">
      <c r="A50" s="53" t="s">
        <v>31</v>
      </c>
      <c r="B50" s="107"/>
      <c r="C50" s="109" t="str">
        <f>CONCATENATE("for ",$F$1-1,"")</f>
        <v>for 2013</v>
      </c>
      <c r="D50" s="34" t="s">
        <v>32</v>
      </c>
      <c r="E50" s="34" t="s">
        <v>32</v>
      </c>
      <c r="F50" s="34" t="s">
        <v>32</v>
      </c>
    </row>
    <row r="51" spans="1:6">
      <c r="A51" s="105" t="s">
        <v>33</v>
      </c>
      <c r="B51" s="111"/>
      <c r="C51" s="252">
        <f>inputVehicle!F$5</f>
        <v>0</v>
      </c>
      <c r="D51" s="128" t="str">
        <f>IF(C51&gt;0,ROUND(+C51*D$59,0)," ")</f>
        <v xml:space="preserve"> </v>
      </c>
      <c r="E51" s="128" t="str">
        <f>IF(C51&gt;0,ROUND(+C51*E$60,0)," ")</f>
        <v xml:space="preserve"> </v>
      </c>
      <c r="F51" s="128" t="str">
        <f>IF(C51&gt;0,ROUND(+C51*F$61,0)," ")</f>
        <v xml:space="preserve"> </v>
      </c>
    </row>
    <row r="52" spans="1:6">
      <c r="A52" s="54"/>
      <c r="B52" s="104"/>
      <c r="C52" s="110"/>
      <c r="D52" s="128" t="str">
        <f>IF(C52&gt;0,ROUND(+C52*D$59,0)," ")</f>
        <v xml:space="preserve"> </v>
      </c>
      <c r="E52" s="128" t="str">
        <f>IF(C52&gt;0,ROUND(+D52*E$60,0)," ")</f>
        <v xml:space="preserve"> </v>
      </c>
      <c r="F52" s="128" t="str">
        <f>IF(C52&gt;0,ROUND(+E52*F$61,0)," ")</f>
        <v xml:space="preserve"> </v>
      </c>
    </row>
    <row r="53" spans="1:6">
      <c r="A53" s="35" t="s">
        <v>34</v>
      </c>
      <c r="B53" s="44"/>
      <c r="C53" s="190">
        <f>SUM(C51:C52)</f>
        <v>0</v>
      </c>
      <c r="D53" s="191">
        <f>SUM(D51:D52)</f>
        <v>0</v>
      </c>
      <c r="E53" s="191">
        <f>SUM(E51:E52)</f>
        <v>0</v>
      </c>
      <c r="F53" s="191">
        <f>SUM(F51:F52)</f>
        <v>0</v>
      </c>
    </row>
    <row r="54" spans="1:6">
      <c r="A54" s="29"/>
      <c r="B54" s="29"/>
      <c r="C54" s="50"/>
      <c r="D54" s="126"/>
      <c r="E54" s="126"/>
      <c r="F54" s="126"/>
    </row>
    <row r="55" spans="1:6">
      <c r="A55" s="29" t="s">
        <v>83</v>
      </c>
      <c r="B55" s="29"/>
      <c r="C55" s="50"/>
      <c r="D55" s="253">
        <f>inputVehicle!F$7</f>
        <v>0</v>
      </c>
      <c r="E55" s="126"/>
      <c r="F55" s="126"/>
    </row>
    <row r="56" spans="1:6">
      <c r="A56" s="29" t="s">
        <v>84</v>
      </c>
      <c r="B56" s="29"/>
      <c r="C56" s="50"/>
      <c r="D56" s="126"/>
      <c r="E56" s="253">
        <f>inputVehicle!F$9</f>
        <v>0</v>
      </c>
      <c r="F56" s="126"/>
    </row>
    <row r="57" spans="1:6">
      <c r="A57" s="29" t="s">
        <v>85</v>
      </c>
      <c r="B57" s="29"/>
      <c r="C57" s="50"/>
      <c r="D57" s="126"/>
      <c r="E57" s="126"/>
      <c r="F57" s="253">
        <f>inputVehicle!F$11</f>
        <v>0</v>
      </c>
    </row>
    <row r="58" spans="1:6">
      <c r="A58" s="1"/>
      <c r="B58" s="1"/>
      <c r="C58" s="1"/>
      <c r="D58" s="92"/>
      <c r="E58" s="92"/>
      <c r="F58" s="92"/>
    </row>
    <row r="59" spans="1:6">
      <c r="A59" s="1"/>
      <c r="B59" s="1"/>
      <c r="C59" s="1" t="s">
        <v>35</v>
      </c>
      <c r="D59" s="127">
        <f>IF(C53=0,0,D55/C53)</f>
        <v>0</v>
      </c>
      <c r="E59" s="92"/>
      <c r="F59" s="92"/>
    </row>
    <row r="60" spans="1:6">
      <c r="A60" s="1"/>
      <c r="B60" s="1"/>
      <c r="C60" s="1"/>
      <c r="D60" s="92" t="s">
        <v>36</v>
      </c>
      <c r="E60" s="127">
        <f>IF(C53=0,0,E56/C53)</f>
        <v>0</v>
      </c>
      <c r="F60" s="92"/>
    </row>
    <row r="61" spans="1:6">
      <c r="A61" s="1"/>
      <c r="B61" s="1"/>
      <c r="C61" s="1"/>
      <c r="D61" s="92"/>
      <c r="E61" s="92" t="s">
        <v>82</v>
      </c>
      <c r="F61" s="127">
        <f>IF(C53=0,0,F57/C53)</f>
        <v>0</v>
      </c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26" t="s">
        <v>37</v>
      </c>
      <c r="C69" s="56"/>
      <c r="D69" s="1"/>
      <c r="E69" s="1"/>
      <c r="F69" s="1"/>
    </row>
  </sheetData>
  <sheetProtection sheet="1"/>
  <mergeCells count="1">
    <mergeCell ref="A40:D40"/>
  </mergeCells>
  <phoneticPr fontId="5" type="noConversion"/>
  <pageMargins left="0.75" right="0.75" top="1" bottom="1" header="0.5" footer="0.5"/>
  <pageSetup scale="61" orientation="portrait" blackAndWhite="1" r:id="rId1"/>
  <headerFooter alignWithMargins="0">
    <oddHeader>&amp;RState of Kansas
County Special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72</vt:i4>
      </vt:variant>
    </vt:vector>
  </HeadingPairs>
  <TitlesOfParts>
    <vt:vector size="72" baseType="lpstr">
      <vt:lpstr>instruction</vt:lpstr>
      <vt:lpstr>input</vt:lpstr>
      <vt:lpstr>inputComp</vt:lpstr>
      <vt:lpstr>inputVehicle</vt:lpstr>
      <vt:lpstr>cert2</vt:lpstr>
      <vt:lpstr>cert3</vt:lpstr>
      <vt:lpstr>Sheet1</vt:lpstr>
      <vt:lpstr>Comp1</vt:lpstr>
      <vt:lpstr>Sheet2</vt:lpstr>
      <vt:lpstr>Comp2</vt:lpstr>
      <vt:lpstr>Sheet3</vt:lpstr>
      <vt:lpstr>Comp3</vt:lpstr>
      <vt:lpstr>Sheet4</vt:lpstr>
      <vt:lpstr>Comp4</vt:lpstr>
      <vt:lpstr>Sheet5</vt:lpstr>
      <vt:lpstr>Comp5</vt:lpstr>
      <vt:lpstr>Sheet6</vt:lpstr>
      <vt:lpstr>Comp6</vt:lpstr>
      <vt:lpstr>Sheet7</vt:lpstr>
      <vt:lpstr>Comp7</vt:lpstr>
      <vt:lpstr>Sheet8</vt:lpstr>
      <vt:lpstr>Comp8</vt:lpstr>
      <vt:lpstr>Sheet9</vt:lpstr>
      <vt:lpstr>Comp9</vt:lpstr>
      <vt:lpstr>Sheet10</vt:lpstr>
      <vt:lpstr>Comp10</vt:lpstr>
      <vt:lpstr>Sheet11</vt:lpstr>
      <vt:lpstr>Comp11</vt:lpstr>
      <vt:lpstr>Sheet12</vt:lpstr>
      <vt:lpstr>Comp12</vt:lpstr>
      <vt:lpstr>Sheet13</vt:lpstr>
      <vt:lpstr>Comp13</vt:lpstr>
      <vt:lpstr>Sheet14</vt:lpstr>
      <vt:lpstr>Comp14</vt:lpstr>
      <vt:lpstr>Sheet15</vt:lpstr>
      <vt:lpstr>Comp15</vt:lpstr>
      <vt:lpstr>Sheet16</vt:lpstr>
      <vt:lpstr>comp16</vt:lpstr>
      <vt:lpstr>Sheet17</vt:lpstr>
      <vt:lpstr>Comp17</vt:lpstr>
      <vt:lpstr>Sheet18</vt:lpstr>
      <vt:lpstr>Comp18</vt:lpstr>
      <vt:lpstr>Sheet19</vt:lpstr>
      <vt:lpstr>Comp19</vt:lpstr>
      <vt:lpstr>Sheet20</vt:lpstr>
      <vt:lpstr>comp20</vt:lpstr>
      <vt:lpstr>Sheet21</vt:lpstr>
      <vt:lpstr>Comp21</vt:lpstr>
      <vt:lpstr>Sheet22</vt:lpstr>
      <vt:lpstr>Comp22</vt:lpstr>
      <vt:lpstr>Sheet23</vt:lpstr>
      <vt:lpstr>Comp23</vt:lpstr>
      <vt:lpstr>Sheet24</vt:lpstr>
      <vt:lpstr>Comp24</vt:lpstr>
      <vt:lpstr>Sheet25</vt:lpstr>
      <vt:lpstr>Comp25</vt:lpstr>
      <vt:lpstr>Sheet26</vt:lpstr>
      <vt:lpstr>Comp26</vt:lpstr>
      <vt:lpstr>Sheet27</vt:lpstr>
      <vt:lpstr>Comp27</vt:lpstr>
      <vt:lpstr>Sheet28</vt:lpstr>
      <vt:lpstr>Comp28</vt:lpstr>
      <vt:lpstr>Sheet29</vt:lpstr>
      <vt:lpstr>Comp29</vt:lpstr>
      <vt:lpstr>sum2</vt:lpstr>
      <vt:lpstr>sum3</vt:lpstr>
      <vt:lpstr>addtl tax levy</vt:lpstr>
      <vt:lpstr>addtl no tax levy</vt:lpstr>
      <vt:lpstr>nonbudA</vt:lpstr>
      <vt:lpstr>nonbudB</vt:lpstr>
      <vt:lpstr>resolution</vt:lpstr>
      <vt:lpstr>legend</vt:lpstr>
    </vt:vector>
  </TitlesOfParts>
  <Company>State of Kansas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mhandshy</dc:creator>
  <cp:lastModifiedBy>rbrazier</cp:lastModifiedBy>
  <cp:lastPrinted>2013-12-23T20:28:39Z</cp:lastPrinted>
  <dcterms:created xsi:type="dcterms:W3CDTF">2006-08-28T14:14:58Z</dcterms:created>
  <dcterms:modified xsi:type="dcterms:W3CDTF">2013-12-31T19:13:07Z</dcterms:modified>
</cp:coreProperties>
</file>